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 Me" sheetId="1" state="visible" r:id="rId3"/>
    <sheet name="Summary" sheetId="2" state="visible" r:id="rId4"/>
    <sheet name="Licenses" sheetId="3" state="visible" r:id="rId5"/>
    <sheet name="CE PDH Log" sheetId="4" state="visible" r:id="rId6"/>
    <sheet name="State Requirements" sheetId="5" state="visible" r:id="rId7"/>
  </sheets>
  <definedNames>
    <definedName function="false" hidden="false" name="CE_Ethics" vbProcedure="false">'CE PDH Log'!$E$2:$E$101</definedName>
    <definedName function="false" hidden="false" name="CE_Hours" vbProcedure="false">'CE PDH Log'!$D$2:$D$101</definedName>
    <definedName function="false" hidden="false" name="CE_State" vbProcedure="false">'CE PDH Log'!$F$2:$F$101</definedName>
    <definedName function="false" hidden="false" name="LIC_Exp" vbProcedure="false">Licenses!$D$2:$D$51</definedName>
    <definedName function="false" hidden="false" name="LIC_Fee" vbProcedure="false">Licenses!$I$2:$I$51</definedName>
    <definedName function="false" hidden="false" name="LIC_State" vbProcedure="false">Licenses!$A$2:$A$51</definedName>
    <definedName function="false" hidden="false" name="LIC_Status" vbProcedure="false">Licenses!$H$2:$H$51</definedName>
    <definedName function="false" hidden="false" name="StateAbbrs" vbProcedure="false">'State Requirements'!$B$2:$B$52</definedName>
    <definedName function="false" hidden="false" name="StateNames" vbProcedure="false">'State Requirements'!$A$2:$A$52</definedName>
    <definedName function="false" hidden="false" name="StateTable" vbProcedure="false">'State Requirements'!$A$2:$L$52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<sst xmlns="http://schemas.openxmlformats.org/spreadsheetml/2006/main" count="451" uniqueCount="279">
  <si>
    <t xml:space="preserve">PE License &amp; CE Tracker</t>
  </si>
  <si>
    <t xml:space="preserve">A free spreadsheet from PE License Pro. The honest one, from the PE who built the tool that replaces it.</t>
  </si>
  <si>
    <t xml:space="preserve">What's in here</t>
  </si>
  <si>
    <t xml:space="preserve">1. Licenses, your active PE licenses, expirations, and renewal portals. Color-coded status formulas built in.</t>
  </si>
  <si>
    <t xml:space="preserve">2. CE / PDH Log, every hour you complete with provider, date, ethics flag, and which state it counts toward.</t>
  </si>
  <si>
    <t xml:space="preserve">3. State Requirements, reference data for all 50 states (renewal cycle, PDH, ethics, board URL).</t>
  </si>
  <si>
    <t xml:space="preserve">4. Summary, formula-driven dashboard that counts expiring licenses and totals CE hours.</t>
  </si>
  <si>
    <t xml:space="preserve">How to use it</t>
  </si>
  <si>
    <t xml:space="preserve">Add one row per license on the Licenses tab. The Status, Days Left, and PDH Required columns fill in automatically from the state reference table.</t>
  </si>
  <si>
    <t xml:space="preserve">Log every CE / PDH hour you earn on the CE / PDH Log tab. Pick the state from the dropdown so the Summary tab can total hours per license.</t>
  </si>
  <si>
    <t xml:space="preserve">Renewal portal URLs in column J of the Licenses tab are clickable. The State Requirements tab has the same links.</t>
  </si>
  <si>
    <t xml:space="preserve">When you outgrow this (you will, somewhere around license 4 or 5), the tool that replaces it lives at https://pelicensepro.com. Free for your first license.</t>
  </si>
  <si>
    <t xml:space="preserve">A note from the PE who made this</t>
  </si>
  <si>
    <t xml:space="preserve">I'm Alex Woodhams, a Professional Engineer licensed in 30+ states. I tracked my licenses in a spreadsheet for years. It worked, sort of, until it didn't. Renewal cycles are different in every state. CE rules change. A spreadsheet won't email you 30 days before a deadline. So I built PE License Pro. This sheet is the honest version of what I used before. Use it, share it, fill it with your data. If it stops working for you, you know where to find me.</t>
  </si>
  <si>
    <t xml:space="preserve">Get the upgrade: https://pelicensepro.com</t>
  </si>
  <si>
    <t xml:space="preserve">Compliance Summary</t>
  </si>
  <si>
    <t xml:space="preserve">Auto-calculated from your Licenses and CE / PDH Log tabs.</t>
  </si>
  <si>
    <t xml:space="preserve">Licenses</t>
  </si>
  <si>
    <t xml:space="preserve">CE / PDH Hours</t>
  </si>
  <si>
    <t xml:space="preserve">Total active licenses</t>
  </si>
  <si>
    <t xml:space="preserve">Total CE hours logged</t>
  </si>
  <si>
    <t xml:space="preserve">Expiring in next 30 days</t>
  </si>
  <si>
    <t xml:space="preserve">Ethics hours logged</t>
  </si>
  <si>
    <t xml:space="preserve">Expiring in next 90 days</t>
  </si>
  <si>
    <t xml:space="preserve">CE entries logged</t>
  </si>
  <si>
    <t xml:space="preserve">Already expired</t>
  </si>
  <si>
    <t xml:space="preserve">Hours logged this year</t>
  </si>
  <si>
    <t xml:space="preserve">Total annualized renewal cost</t>
  </si>
  <si>
    <t xml:space="preserve">Hours logged last year</t>
  </si>
  <si>
    <t xml:space="preserve">Next renewals due</t>
  </si>
  <si>
    <t xml:space="preserve">State</t>
  </si>
  <si>
    <t xml:space="preserve">License #</t>
  </si>
  <si>
    <t xml:space="preserve">Expiration Date</t>
  </si>
  <si>
    <t xml:space="preserve">Days Left</t>
  </si>
  <si>
    <t xml:space="preserve">Outgrew the spreadsheet? https://pelicensepro.com</t>
  </si>
  <si>
    <t xml:space="preserve">Issue Date</t>
  </si>
  <si>
    <t xml:space="preserve">Renewal Cycle</t>
  </si>
  <si>
    <t xml:space="preserve">PDH Required</t>
  </si>
  <si>
    <t xml:space="preserve">Days Until Expiration</t>
  </si>
  <si>
    <t xml:space="preserve">Status</t>
  </si>
  <si>
    <t xml:space="preserve">Annual Fee ($)</t>
  </si>
  <si>
    <t xml:space="preserve">Board Portal</t>
  </si>
  <si>
    <t xml:space="preserve">Notes</t>
  </si>
  <si>
    <t xml:space="preserve">Texas</t>
  </si>
  <si>
    <t xml:space="preserve">150140</t>
  </si>
  <si>
    <t xml:space="preserve">2018-03-15</t>
  </si>
  <si>
    <t xml:space="preserve">2026-12-31</t>
  </si>
  <si>
    <t xml:space="preserve">Florida</t>
  </si>
  <si>
    <t xml:space="preserve">97613</t>
  </si>
  <si>
    <t xml:space="preserve">2019-08-22</t>
  </si>
  <si>
    <t xml:space="preserve">2027-02-28</t>
  </si>
  <si>
    <t xml:space="preserve">Georgia</t>
  </si>
  <si>
    <t xml:space="preserve">PE050927</t>
  </si>
  <si>
    <t xml:space="preserve">2020-01-10</t>
  </si>
  <si>
    <t xml:space="preserve">2026-06-30</t>
  </si>
  <si>
    <t xml:space="preserve">Indiana</t>
  </si>
  <si>
    <t xml:space="preserve">11800357</t>
  </si>
  <si>
    <t xml:space="preserve">2021-05-01</t>
  </si>
  <si>
    <t xml:space="preserve">2026-07-31</t>
  </si>
  <si>
    <t xml:space="preserve">Date Completed</t>
  </si>
  <si>
    <t xml:space="preserve">Course Title</t>
  </si>
  <si>
    <t xml:space="preserve">Provider</t>
  </si>
  <si>
    <t xml:space="preserve">PDH Hours</t>
  </si>
  <si>
    <t xml:space="preserve">Ethics Hours</t>
  </si>
  <si>
    <t xml:space="preserve">Counts Toward (State)</t>
  </si>
  <si>
    <t xml:space="preserve">Certificate Filename</t>
  </si>
  <si>
    <t xml:space="preserve">2026-01-15</t>
  </si>
  <si>
    <t xml:space="preserve">ASCE Ethics Refresher</t>
  </si>
  <si>
    <t xml:space="preserve">ASCE</t>
  </si>
  <si>
    <t xml:space="preserve">2026-02-04</t>
  </si>
  <si>
    <t xml:space="preserve">Advanced Steel Connection Design</t>
  </si>
  <si>
    <t xml:space="preserve">AISC</t>
  </si>
  <si>
    <t xml:space="preserve">2026-03-12</t>
  </si>
  <si>
    <t xml:space="preserve">Stormwater BMPs for the Gulf Coast</t>
  </si>
  <si>
    <t xml:space="preserve">FES</t>
  </si>
  <si>
    <t xml:space="preserve">Abbr</t>
  </si>
  <si>
    <t xml:space="preserve">Cycle Years</t>
  </si>
  <si>
    <t xml:space="preserve">Ethics Required</t>
  </si>
  <si>
    <t xml:space="preserve">Carryover Allowed</t>
  </si>
  <si>
    <t xml:space="preserve">Max Carryover</t>
  </si>
  <si>
    <t xml:space="preserve">Approx Renewal Fee ($)</t>
  </si>
  <si>
    <t xml:space="preserve">Online Renewal</t>
  </si>
  <si>
    <t xml:space="preserve">Board URL</t>
  </si>
  <si>
    <t xml:space="preserve">Alabama</t>
  </si>
  <si>
    <t xml:space="preserve">AL</t>
  </si>
  <si>
    <t xml:space="preserve">Biennial</t>
  </si>
  <si>
    <t xml:space="preserve">Yes</t>
  </si>
  <si>
    <t xml:space="preserve">https://bels.alabama.gov/</t>
  </si>
  <si>
    <t xml:space="preserve">Renew by December 31 of odd-numbered years. 15 PDH per year or 30 per biennium.</t>
  </si>
  <si>
    <t xml:space="preserve">Alaska</t>
  </si>
  <si>
    <t xml:space="preserve">AK</t>
  </si>
  <si>
    <t xml:space="preserve">https://www.commerce.alaska.gov/web/cbpl/ProfessionalLicensing/BoardofArchitectsEngineersandLandSurveyors.aspx</t>
  </si>
  <si>
    <t xml:space="preserve">Renew by December 31 of odd-numbered years.</t>
  </si>
  <si>
    <t xml:space="preserve">Arizona</t>
  </si>
  <si>
    <t xml:space="preserve">AZ</t>
  </si>
  <si>
    <t xml:space="preserve">Triennial</t>
  </si>
  <si>
    <t xml:space="preserve">No</t>
  </si>
  <si>
    <t xml:space="preserve">https://btr.az.gov/</t>
  </si>
  <si>
    <t xml:space="preserve">No continuing education requirement. Renew on the original date of licensure every 3 years.</t>
  </si>
  <si>
    <t xml:space="preserve">Arkansas</t>
  </si>
  <si>
    <t xml:space="preserve">AR</t>
  </si>
  <si>
    <t xml:space="preserve">https://www.pels.arkansas.gov/</t>
  </si>
  <si>
    <t xml:space="preserve">Renew by December 31. Up to 30 PDH may carry over.</t>
  </si>
  <si>
    <t xml:space="preserve">California</t>
  </si>
  <si>
    <t xml:space="preserve">CA</t>
  </si>
  <si>
    <t xml:space="preserve">https://www.bpelsg.ca.gov/</t>
  </si>
  <si>
    <t xml:space="preserve">No continuing education requirement for PEs.</t>
  </si>
  <si>
    <t xml:space="preserve">Colorado</t>
  </si>
  <si>
    <t xml:space="preserve">CO</t>
  </si>
  <si>
    <t xml:space="preserve">https://dpo.colorado.gov/AES</t>
  </si>
  <si>
    <t xml:space="preserve">No continuing education requirement. Renew by October 31 of odd-numbered years.</t>
  </si>
  <si>
    <t xml:space="preserve">Connecticut</t>
  </si>
  <si>
    <t xml:space="preserve">CT</t>
  </si>
  <si>
    <t xml:space="preserve">Annual</t>
  </si>
  <si>
    <t xml:space="preserve">https://portal.ct.gov/dcp</t>
  </si>
  <si>
    <t xml:space="preserve">No continuing education requirement. Renew annually by January 31.</t>
  </si>
  <si>
    <t xml:space="preserve">Delaware</t>
  </si>
  <si>
    <t xml:space="preserve">DE</t>
  </si>
  <si>
    <t xml:space="preserve">https://dpr.delaware.gov/boards/engineers/</t>
  </si>
  <si>
    <t xml:space="preserve">Renew by June 30 of even-numbered years.</t>
  </si>
  <si>
    <t xml:space="preserve">District of Columbia</t>
  </si>
  <si>
    <t xml:space="preserve">DC</t>
  </si>
  <si>
    <t xml:space="preserve">https://dcra.dc.gov/</t>
  </si>
  <si>
    <t xml:space="preserve">Renew by August 31 of even-numbered years. Highest renewal fee among all jurisdictions.</t>
  </si>
  <si>
    <t xml:space="preserve">FL</t>
  </si>
  <si>
    <t xml:space="preserve">https://fbpe.org/</t>
  </si>
  <si>
    <t xml:space="preserve">Renew by February 28 of odd-numbered years. Pre-approved provider required.</t>
  </si>
  <si>
    <t xml:space="preserve">GA</t>
  </si>
  <si>
    <t xml:space="preserve">https://pels.georgia.gov/</t>
  </si>
  <si>
    <t xml:space="preserve">Transitioned from biennial to annual renewal effective December 31, 2023 per HB 476. Renew by December 31.</t>
  </si>
  <si>
    <t xml:space="preserve">Hawaii</t>
  </si>
  <si>
    <t xml:space="preserve">HI</t>
  </si>
  <si>
    <t xml:space="preserve">https://cca.hawaii.gov/pvl/</t>
  </si>
  <si>
    <t xml:space="preserve">No continuing education requirement. Renew by April 30 of even-numbered years.</t>
  </si>
  <si>
    <t xml:space="preserve">Idaho</t>
  </si>
  <si>
    <t xml:space="preserve">ID</t>
  </si>
  <si>
    <t xml:space="preserve">https://ipels.idaho.gov/</t>
  </si>
  <si>
    <t xml:space="preserve">Renew on the licensee's birth month. Up to 30 PDH carryover allowed.</t>
  </si>
  <si>
    <t xml:space="preserve">Illinois</t>
  </si>
  <si>
    <t xml:space="preserve">IL</t>
  </si>
  <si>
    <t xml:space="preserve">https://idfpr.illinois.gov/</t>
  </si>
  <si>
    <t xml:space="preserve">Renew by November 30 of odd-numbered years.</t>
  </si>
  <si>
    <t xml:space="preserve">IN</t>
  </si>
  <si>
    <t xml:space="preserve">https://www.in.gov/pla/professions/state-board-of-registration-for-professional-engineers/</t>
  </si>
  <si>
    <t xml:space="preserve">Renew by July 31 of even-numbered years. Pre-approved provider required.</t>
  </si>
  <si>
    <t xml:space="preserve">Iowa</t>
  </si>
  <si>
    <t xml:space="preserve">IA</t>
  </si>
  <si>
    <t xml:space="preserve">https://plb.iowa.gov/</t>
  </si>
  <si>
    <t xml:space="preserve">Renew by December 31, based on year of issuance.</t>
  </si>
  <si>
    <t xml:space="preserve">Kansas</t>
  </si>
  <si>
    <t xml:space="preserve">KS</t>
  </si>
  <si>
    <t xml:space="preserve">https://www.ksbtp.ks.gov/</t>
  </si>
  <si>
    <t xml:space="preserve">Renew by April 30. Even years for last names A-L, odd years for M-Z.</t>
  </si>
  <si>
    <t xml:space="preserve">Kentucky</t>
  </si>
  <si>
    <t xml:space="preserve">KY</t>
  </si>
  <si>
    <t xml:space="preserve">https://kyboels.ky.gov/</t>
  </si>
  <si>
    <t xml:space="preserve">Renew by June 30. Odd years for last names A-K, even years for L-Z.</t>
  </si>
  <si>
    <t xml:space="preserve">Louisiana</t>
  </si>
  <si>
    <t xml:space="preserve">LA</t>
  </si>
  <si>
    <t xml:space="preserve">https://www.lapels.com/</t>
  </si>
  <si>
    <t xml:space="preserve">15 PDH per year required. Renew by March 31 or September 30.</t>
  </si>
  <si>
    <t xml:space="preserve">Maine</t>
  </si>
  <si>
    <t xml:space="preserve">ME</t>
  </si>
  <si>
    <t xml:space="preserve">https://www.maine.gov/professionalengineers/</t>
  </si>
  <si>
    <t xml:space="preserve">Maryland</t>
  </si>
  <si>
    <t xml:space="preserve">MD</t>
  </si>
  <si>
    <t xml:space="preserve">https://www.dllr.state.md.us/license/pe/</t>
  </si>
  <si>
    <t xml:space="preserve">Renew on the 28th day of the licensee's birth month. Pre-approved provider required.</t>
  </si>
  <si>
    <t xml:space="preserve">Massachusetts</t>
  </si>
  <si>
    <t xml:space="preserve">MA</t>
  </si>
  <si>
    <t xml:space="preserve">https://www.mass.gov/orgs/board-of-registration-of-professional-engineers-and-land-surveyors</t>
  </si>
  <si>
    <t xml:space="preserve">No continuing education requirement. Renew by June 30 of even-numbered years.</t>
  </si>
  <si>
    <t xml:space="preserve">Michigan</t>
  </si>
  <si>
    <t xml:space="preserve">MI</t>
  </si>
  <si>
    <t xml:space="preserve">https://www.michigan.gov/lara/bureau-list/bpl/occ/prof/pe</t>
  </si>
  <si>
    <t xml:space="preserve">Renew by October 31 of even-numbered years. No carryover allowed.</t>
  </si>
  <si>
    <t xml:space="preserve">Minnesota</t>
  </si>
  <si>
    <t xml:space="preserve">MN</t>
  </si>
  <si>
    <t xml:space="preserve">https://mn.gov/aelslagid/</t>
  </si>
  <si>
    <t xml:space="preserve">Renew by June 30 of even-numbered years. Ethics requirement effective since 2016.</t>
  </si>
  <si>
    <t xml:space="preserve">Mississippi</t>
  </si>
  <si>
    <t xml:space="preserve">MS</t>
  </si>
  <si>
    <t xml:space="preserve">https://www.pepls.ms.gov/</t>
  </si>
  <si>
    <t xml:space="preserve">Renew by December 31. Ethics requirement is 1 PDH per biennial period.</t>
  </si>
  <si>
    <t xml:space="preserve">Missouri</t>
  </si>
  <si>
    <t xml:space="preserve">MO</t>
  </si>
  <si>
    <t xml:space="preserve">https://pr.mo.gov/apelsla.asp</t>
  </si>
  <si>
    <t xml:space="preserve">Renew by December 31.</t>
  </si>
  <si>
    <t xml:space="preserve">Montana</t>
  </si>
  <si>
    <t xml:space="preserve">MT</t>
  </si>
  <si>
    <t xml:space="preserve">https://boards.bsd.dli.mt.gov/pe-land-surveyor</t>
  </si>
  <si>
    <t xml:space="preserve">Nebraska</t>
  </si>
  <si>
    <t xml:space="preserve">NE</t>
  </si>
  <si>
    <t xml:space="preserve">https://ea.nebraska.gov/</t>
  </si>
  <si>
    <t xml:space="preserve">Renew by December 31. Odd years for last names A-K, even years for L-Z.</t>
  </si>
  <si>
    <t xml:space="preserve">Nevada</t>
  </si>
  <si>
    <t xml:space="preserve">NV</t>
  </si>
  <si>
    <t xml:space="preserve">https://nvbpels.org/</t>
  </si>
  <si>
    <t xml:space="preserve">Staggered by last name and date.</t>
  </si>
  <si>
    <t xml:space="preserve">New Hampshire</t>
  </si>
  <si>
    <t xml:space="preserve">NH</t>
  </si>
  <si>
    <t xml:space="preserve">https://www.oplc.nh.gov/board-professional-engineers</t>
  </si>
  <si>
    <t xml:space="preserve">Renewal date based on licensee's birth month.</t>
  </si>
  <si>
    <t xml:space="preserve">New Jersey</t>
  </si>
  <si>
    <t xml:space="preserve">NJ</t>
  </si>
  <si>
    <t xml:space="preserve">https://www.njconsumeraffairs.gov/pels</t>
  </si>
  <si>
    <t xml:space="preserve">Renew by April 30 of even-numbered years. Pre-approved provider required.</t>
  </si>
  <si>
    <t xml:space="preserve">New Mexico</t>
  </si>
  <si>
    <t xml:space="preserve">NM</t>
  </si>
  <si>
    <t xml:space="preserve">https://www.sblpes.state.nm.us/</t>
  </si>
  <si>
    <t xml:space="preserve">New York</t>
  </si>
  <si>
    <t xml:space="preserve">NY</t>
  </si>
  <si>
    <t xml:space="preserve">http://www.op.nysed.gov/professions/professional-engineering/</t>
  </si>
  <si>
    <t xml:space="preserve">Renewal date based on licensee's birth month. Pre-approved provider required. No carryover.</t>
  </si>
  <si>
    <t xml:space="preserve">North Carolina</t>
  </si>
  <si>
    <t xml:space="preserve">NC</t>
  </si>
  <si>
    <t xml:space="preserve">https://www.ncbels.org/</t>
  </si>
  <si>
    <t xml:space="preserve">Renew by December 31. Pre-approved sponsor required.</t>
  </si>
  <si>
    <t xml:space="preserve">North Dakota</t>
  </si>
  <si>
    <t xml:space="preserve">ND</t>
  </si>
  <si>
    <t xml:space="preserve">https://www.ndpelsboard.org/</t>
  </si>
  <si>
    <t xml:space="preserve">Renew by December 31 of even-numbered years.</t>
  </si>
  <si>
    <t xml:space="preserve">Ohio</t>
  </si>
  <si>
    <t xml:space="preserve">OH</t>
  </si>
  <si>
    <t xml:space="preserve">https://peps.ohio.gov/</t>
  </si>
  <si>
    <t xml:space="preserve">Oklahoma</t>
  </si>
  <si>
    <t xml:space="preserve">OK</t>
  </si>
  <si>
    <t xml:space="preserve">https://www.pels.ok.gov/</t>
  </si>
  <si>
    <t xml:space="preserve">Oregon</t>
  </si>
  <si>
    <t xml:space="preserve">OR</t>
  </si>
  <si>
    <t xml:space="preserve">https://www.oregon.gov/osbeels/</t>
  </si>
  <si>
    <t xml:space="preserve">Pennsylvania</t>
  </si>
  <si>
    <t xml:space="preserve">PA</t>
  </si>
  <si>
    <t xml:space="preserve">https://www.pa.gov/agencies/dos/department-and-offices/bpoa/boards-commissions/engineers-land-surveyors-geologists/</t>
  </si>
  <si>
    <t xml:space="preserve">Renew by September 30 of odd-numbered years.</t>
  </si>
  <si>
    <t xml:space="preserve">Rhode Island</t>
  </si>
  <si>
    <t xml:space="preserve">RI</t>
  </si>
  <si>
    <t xml:space="preserve">https://bdp.ri.gov/professional-engineers</t>
  </si>
  <si>
    <t xml:space="preserve">No continuing education requirement. Renew by June 30 of odd-numbered years.</t>
  </si>
  <si>
    <t xml:space="preserve">South Carolina</t>
  </si>
  <si>
    <t xml:space="preserve">SC</t>
  </si>
  <si>
    <t xml:space="preserve">https://llr.sc.gov/eng/</t>
  </si>
  <si>
    <t xml:space="preserve">South Dakota</t>
  </si>
  <si>
    <t xml:space="preserve">SD</t>
  </si>
  <si>
    <t xml:space="preserve">https://dlr.sd.gov/bdcomm/engineers/default.aspx</t>
  </si>
  <si>
    <t xml:space="preserve">Renew on the original date of licensure.</t>
  </si>
  <si>
    <t xml:space="preserve">Tennessee</t>
  </si>
  <si>
    <t xml:space="preserve">TN</t>
  </si>
  <si>
    <t xml:space="preserve">https://www.tn.gov/commerce/regboards/ae.html</t>
  </si>
  <si>
    <t xml:space="preserve">TX</t>
  </si>
  <si>
    <t xml:space="preserve">https://pels.texas.gov/</t>
  </si>
  <si>
    <t xml:space="preserve">Renew quarterly: March 31, June 30, September 30, or December 31.</t>
  </si>
  <si>
    <t xml:space="preserve">Utah</t>
  </si>
  <si>
    <t xml:space="preserve">UT</t>
  </si>
  <si>
    <t xml:space="preserve">https://dopl.utah.gov/engineer/</t>
  </si>
  <si>
    <t xml:space="preserve">Renew by March 31 of odd-numbered years.</t>
  </si>
  <si>
    <t xml:space="preserve">Vermont</t>
  </si>
  <si>
    <t xml:space="preserve">VT</t>
  </si>
  <si>
    <t xml:space="preserve">https://sos.vermont.gov/engineering/</t>
  </si>
  <si>
    <t xml:space="preserve">Renew by July 31 of even-numbered years. No carryover allowed. Board does not pre-approve providers.</t>
  </si>
  <si>
    <t xml:space="preserve">Virginia</t>
  </si>
  <si>
    <t xml:space="preserve">VA</t>
  </si>
  <si>
    <t xml:space="preserve">https://www.dpor.virginia.gov/</t>
  </si>
  <si>
    <t xml:space="preserve">Renew based on month of original licensure. No limit on online hours. No carryover. Board does not pre-approve providers.</t>
  </si>
  <si>
    <t xml:space="preserve">Washington</t>
  </si>
  <si>
    <t xml:space="preserve">WA</t>
  </si>
  <si>
    <t xml:space="preserve">https://brpels.wa.gov/</t>
  </si>
  <si>
    <t xml:space="preserve">No continuing education requirement. Renew annually on the original date of licensure.</t>
  </si>
  <si>
    <t xml:space="preserve">West Virginia</t>
  </si>
  <si>
    <t xml:space="preserve">WV</t>
  </si>
  <si>
    <t xml:space="preserve">https://www.wvpebd.org/</t>
  </si>
  <si>
    <t xml:space="preserve">Wisconsin</t>
  </si>
  <si>
    <t xml:space="preserve">WI</t>
  </si>
  <si>
    <t xml:space="preserve">https://dsps.wi.gov/pages/BoardsCouncils/PE/Default.aspx</t>
  </si>
  <si>
    <t xml:space="preserve">Renew by July 31 of even-numbered years.</t>
  </si>
  <si>
    <t xml:space="preserve">Wyoming</t>
  </si>
  <si>
    <t xml:space="preserve">WY</t>
  </si>
  <si>
    <t xml:space="preserve">https://bopepls.wyo.gov/</t>
  </si>
  <si>
    <t xml:space="preserve">Renew by December 31 every other year.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</si>
</sst>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"/>
    <numFmt numFmtId="166" formatCode="yyyy\-mm\-dd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1F4E79"/>
      <name val="Arial"/>
      <family val="0"/>
      <charset val="1"/>
    </font>
    <font>
      <i val="true"/>
      <sz val="12"/>
      <color rgb="FF595959"/>
      <name val="Arial"/>
      <family val="0"/>
      <charset val="1"/>
    </font>
    <font>
      <b val="true"/>
      <sz val="14"/>
      <color rgb="FF1F4E79"/>
      <name val="Arial"/>
      <family val="0"/>
      <charset val="1"/>
    </font>
    <font>
      <sz val="11"/>
      <color rgb="FF222222"/>
      <name val="Arial"/>
      <family val="0"/>
      <charset val="1"/>
    </font>
    <font>
      <u val="single"/>
      <sz val="11"/>
      <color rgb="FF1F6FEB"/>
      <name val="Arial"/>
      <family val="0"/>
      <charset val="1"/>
    </font>
    <font>
      <b val="true"/>
      <sz val="12"/>
      <color rgb="FF1F4E79"/>
      <name val="Arial"/>
      <family val="0"/>
      <charset val="1"/>
    </font>
    <font>
      <b val="true"/>
      <sz val="11"/>
      <color rgb="FFFFFFFF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8E1"/>
        <bgColor rgb="FFFFF1D6"/>
      </patternFill>
    </fill>
    <fill>
      <patternFill patternType="solid">
        <fgColor rgb="FF1F4E79"/>
        <bgColor rgb="FF003366"/>
      </patternFill>
    </fill>
    <fill>
      <patternFill patternType="solid">
        <fgColor rgb="FFF4F6FA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7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B00020"/>
        <sz val="11"/>
      </font>
      <fill>
        <patternFill>
          <bgColor rgb="FFFBD9DD"/>
        </patternFill>
      </fill>
    </dxf>
    <dxf>
      <font>
        <name val="Arial"/>
        <charset val="1"/>
        <family val="0"/>
        <b val="1"/>
        <color rgb="FFC77700"/>
        <sz val="11"/>
      </font>
      <fill>
        <patternFill>
          <bgColor rgb="FFFFF1D6"/>
        </patternFill>
      </fill>
    </dxf>
    <dxf>
      <font>
        <name val="Arial"/>
        <charset val="1"/>
        <family val="0"/>
        <b val="1"/>
        <color rgb="FF2E7D32"/>
        <sz val="11"/>
      </font>
      <fill>
        <patternFill>
          <bgColor rgb="FFDCEFD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B0002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8E1"/>
      <rgbColor rgb="FFF4F6FA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CEFD9"/>
      <rgbColor rgb="FFFFF1D6"/>
      <rgbColor rgb="FF99CCFF"/>
      <rgbColor rgb="FFFF99CC"/>
      <rgbColor rgb="FFCC99FF"/>
      <rgbColor rgb="FFFBD9DD"/>
      <rgbColor rgb="FF1F6FEB"/>
      <rgbColor rgb="FF33CCCC"/>
      <rgbColor rgb="FF99CC00"/>
      <rgbColor rgb="FFFFCC00"/>
      <rgbColor rgb="FFFF9900"/>
      <rgbColor rgb="FFC77700"/>
      <rgbColor rgb="FF595959"/>
      <rgbColor rgb="FF969696"/>
      <rgbColor rgb="FF003366"/>
      <rgbColor rgb="FF2E7D32"/>
      <rgbColor rgb="FF003300"/>
      <rgbColor rgb="FF333300"/>
      <rgbColor rgb="FF993300"/>
      <rgbColor rgb="FF993366"/>
      <rgbColor rgb="FF1F4E79"/>
      <rgbColor rgb="FF22222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pelicensepro.com/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pelicensepro.com/" TargetMode="Externa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https://bels.alabama.gov/" TargetMode="External"/><Relationship Id="rId2" Type="http://schemas.openxmlformats.org/officeDocument/2006/relationships/hyperlink" Target="https://www.commerce.alaska.gov/web/cbpl/ProfessionalLicensing/BoardofArchitectsEngineersandLandSurveyors.aspx" TargetMode="External"/><Relationship Id="rId3" Type="http://schemas.openxmlformats.org/officeDocument/2006/relationships/hyperlink" Target="https://btr.az.gov/" TargetMode="External"/><Relationship Id="rId4" Type="http://schemas.openxmlformats.org/officeDocument/2006/relationships/hyperlink" Target="https://www.pels.arkansas.gov/" TargetMode="External"/><Relationship Id="rId5" Type="http://schemas.openxmlformats.org/officeDocument/2006/relationships/hyperlink" Target="https://www.bpelsg.ca.gov/" TargetMode="External"/><Relationship Id="rId6" Type="http://schemas.openxmlformats.org/officeDocument/2006/relationships/hyperlink" Target="https://dpo.colorado.gov/AES" TargetMode="External"/><Relationship Id="rId7" Type="http://schemas.openxmlformats.org/officeDocument/2006/relationships/hyperlink" Target="https://portal.ct.gov/dcp" TargetMode="External"/><Relationship Id="rId8" Type="http://schemas.openxmlformats.org/officeDocument/2006/relationships/hyperlink" Target="https://dpr.delaware.gov/boards/engineers/" TargetMode="External"/><Relationship Id="rId9" Type="http://schemas.openxmlformats.org/officeDocument/2006/relationships/hyperlink" Target="https://dcra.dc.gov/" TargetMode="External"/><Relationship Id="rId10" Type="http://schemas.openxmlformats.org/officeDocument/2006/relationships/hyperlink" Target="https://fbpe.org/" TargetMode="External"/><Relationship Id="rId11" Type="http://schemas.openxmlformats.org/officeDocument/2006/relationships/hyperlink" Target="https://pels.georgia.gov/" TargetMode="External"/><Relationship Id="rId12" Type="http://schemas.openxmlformats.org/officeDocument/2006/relationships/hyperlink" Target="https://cca.hawaii.gov/pvl/" TargetMode="External"/><Relationship Id="rId13" Type="http://schemas.openxmlformats.org/officeDocument/2006/relationships/hyperlink" Target="https://ipels.idaho.gov/" TargetMode="External"/><Relationship Id="rId14" Type="http://schemas.openxmlformats.org/officeDocument/2006/relationships/hyperlink" Target="https://idfpr.illinois.gov/" TargetMode="External"/><Relationship Id="rId15" Type="http://schemas.openxmlformats.org/officeDocument/2006/relationships/hyperlink" Target="https://www.in.gov/pla/professions/state-board-of-registration-for-professional-engineers/" TargetMode="External"/><Relationship Id="rId16" Type="http://schemas.openxmlformats.org/officeDocument/2006/relationships/hyperlink" Target="https://plb.iowa.gov/" TargetMode="External"/><Relationship Id="rId17" Type="http://schemas.openxmlformats.org/officeDocument/2006/relationships/hyperlink" Target="https://www.ksbtp.ks.gov/" TargetMode="External"/><Relationship Id="rId18" Type="http://schemas.openxmlformats.org/officeDocument/2006/relationships/hyperlink" Target="https://kyboels.ky.gov/" TargetMode="External"/><Relationship Id="rId19" Type="http://schemas.openxmlformats.org/officeDocument/2006/relationships/hyperlink" Target="https://www.lapels.com/" TargetMode="External"/><Relationship Id="rId20" Type="http://schemas.openxmlformats.org/officeDocument/2006/relationships/hyperlink" Target="https://www.maine.gov/professionalengineers/" TargetMode="External"/><Relationship Id="rId21" Type="http://schemas.openxmlformats.org/officeDocument/2006/relationships/hyperlink" Target="https://www.dllr.state.md.us/license/pe/" TargetMode="External"/><Relationship Id="rId22" Type="http://schemas.openxmlformats.org/officeDocument/2006/relationships/hyperlink" Target="https://www.mass.gov/orgs/board-of-registration-of-professional-engineers-and-land-surveyors" TargetMode="External"/><Relationship Id="rId23" Type="http://schemas.openxmlformats.org/officeDocument/2006/relationships/hyperlink" Target="https://www.michigan.gov/lara/bureau-list/bpl/occ/prof/pe" TargetMode="External"/><Relationship Id="rId24" Type="http://schemas.openxmlformats.org/officeDocument/2006/relationships/hyperlink" Target="https://mn.gov/aelslagid/" TargetMode="External"/><Relationship Id="rId25" Type="http://schemas.openxmlformats.org/officeDocument/2006/relationships/hyperlink" Target="https://www.pepls.ms.gov/" TargetMode="External"/><Relationship Id="rId26" Type="http://schemas.openxmlformats.org/officeDocument/2006/relationships/hyperlink" Target="https://pr.mo.gov/apelsla.asp" TargetMode="External"/><Relationship Id="rId27" Type="http://schemas.openxmlformats.org/officeDocument/2006/relationships/hyperlink" Target="https://boards.bsd.dli.mt.gov/pe-land-surveyor" TargetMode="External"/><Relationship Id="rId28" Type="http://schemas.openxmlformats.org/officeDocument/2006/relationships/hyperlink" Target="https://ea.nebraska.gov/" TargetMode="External"/><Relationship Id="rId29" Type="http://schemas.openxmlformats.org/officeDocument/2006/relationships/hyperlink" Target="https://nvbpels.org/" TargetMode="External"/><Relationship Id="rId30" Type="http://schemas.openxmlformats.org/officeDocument/2006/relationships/hyperlink" Target="https://www.oplc.nh.gov/board-professional-engineers" TargetMode="External"/><Relationship Id="rId31" Type="http://schemas.openxmlformats.org/officeDocument/2006/relationships/hyperlink" Target="https://www.njconsumeraffairs.gov/pels" TargetMode="External"/><Relationship Id="rId32" Type="http://schemas.openxmlformats.org/officeDocument/2006/relationships/hyperlink" Target="https://www.sblpes.state.nm.us/" TargetMode="External"/><Relationship Id="rId33" Type="http://schemas.openxmlformats.org/officeDocument/2006/relationships/hyperlink" Target="http://www.op.nysed.gov/professions/professional-engineering/" TargetMode="External"/><Relationship Id="rId34" Type="http://schemas.openxmlformats.org/officeDocument/2006/relationships/hyperlink" Target="https://www.ncbels.org/" TargetMode="External"/><Relationship Id="rId35" Type="http://schemas.openxmlformats.org/officeDocument/2006/relationships/hyperlink" Target="https://www.ndpelsboard.org/" TargetMode="External"/><Relationship Id="rId36" Type="http://schemas.openxmlformats.org/officeDocument/2006/relationships/hyperlink" Target="https://peps.ohio.gov/" TargetMode="External"/><Relationship Id="rId37" Type="http://schemas.openxmlformats.org/officeDocument/2006/relationships/hyperlink" Target="https://www.pels.ok.gov/" TargetMode="External"/><Relationship Id="rId38" Type="http://schemas.openxmlformats.org/officeDocument/2006/relationships/hyperlink" Target="https://www.oregon.gov/osbeels/" TargetMode="External"/><Relationship Id="rId39" Type="http://schemas.openxmlformats.org/officeDocument/2006/relationships/hyperlink" Target="https://www.pa.gov/agencies/dos/department-and-offices/bpoa/boards-commissions/engineers-land-surveyors-geologists/" TargetMode="External"/><Relationship Id="rId40" Type="http://schemas.openxmlformats.org/officeDocument/2006/relationships/hyperlink" Target="https://bdp.ri.gov/professional-engineers" TargetMode="External"/><Relationship Id="rId41" Type="http://schemas.openxmlformats.org/officeDocument/2006/relationships/hyperlink" Target="https://llr.sc.gov/eng/" TargetMode="External"/><Relationship Id="rId42" Type="http://schemas.openxmlformats.org/officeDocument/2006/relationships/hyperlink" Target="https://dlr.sd.gov/bdcomm/engineers/default.aspx" TargetMode="External"/><Relationship Id="rId43" Type="http://schemas.openxmlformats.org/officeDocument/2006/relationships/hyperlink" Target="https://www.tn.gov/commerce/regboards/ae.html" TargetMode="External"/><Relationship Id="rId44" Type="http://schemas.openxmlformats.org/officeDocument/2006/relationships/hyperlink" Target="https://pels.texas.gov/" TargetMode="External"/><Relationship Id="rId45" Type="http://schemas.openxmlformats.org/officeDocument/2006/relationships/hyperlink" Target="https://dopl.utah.gov/engineer/" TargetMode="External"/><Relationship Id="rId46" Type="http://schemas.openxmlformats.org/officeDocument/2006/relationships/hyperlink" Target="https://sos.vermont.gov/engineering/" TargetMode="External"/><Relationship Id="rId47" Type="http://schemas.openxmlformats.org/officeDocument/2006/relationships/hyperlink" Target="https://www.dpor.virginia.gov/" TargetMode="External"/><Relationship Id="rId48" Type="http://schemas.openxmlformats.org/officeDocument/2006/relationships/hyperlink" Target="https://brpels.wa.gov/" TargetMode="External"/><Relationship Id="rId49" Type="http://schemas.openxmlformats.org/officeDocument/2006/relationships/hyperlink" Target="https://www.wvpebd.org/" TargetMode="External"/><Relationship Id="rId50" Type="http://schemas.openxmlformats.org/officeDocument/2006/relationships/hyperlink" Target="https://dsps.wi.gov/pages/BoardsCouncils/PE/Default.aspx" TargetMode="External"/><Relationship Id="rId51" Type="http://schemas.openxmlformats.org/officeDocument/2006/relationships/hyperlink" Target="https://bopepls.wyo.gov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2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100"/>
  </cols>
  <sheetData>
    <row r="2" customFormat="false" ht="36" hidden="false" customHeight="tru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5" customFormat="false" ht="17.35" hidden="false" customHeight="false" outlineLevel="0" collapsed="false">
      <c r="B5" s="3" t="s">
        <v>2</v>
      </c>
    </row>
    <row r="7" customFormat="false" ht="21.75" hidden="false" customHeight="true" outlineLevel="0" collapsed="false">
      <c r="B7" s="4" t="s">
        <v>3</v>
      </c>
    </row>
    <row r="8" customFormat="false" ht="21.75" hidden="false" customHeight="true" outlineLevel="0" collapsed="false">
      <c r="B8" s="4" t="s">
        <v>4</v>
      </c>
    </row>
    <row r="9" customFormat="false" ht="21.75" hidden="false" customHeight="true" outlineLevel="0" collapsed="false">
      <c r="B9" s="4" t="s">
        <v>5</v>
      </c>
    </row>
    <row r="10" customFormat="false" ht="21.75" hidden="false" customHeight="true" outlineLevel="0" collapsed="false">
      <c r="B10" s="4" t="s">
        <v>6</v>
      </c>
    </row>
    <row r="12" customFormat="false" ht="17.35" hidden="false" customHeight="false" outlineLevel="0" collapsed="false">
      <c r="B12" s="3" t="s">
        <v>7</v>
      </c>
    </row>
    <row r="14" customFormat="false" ht="36" hidden="false" customHeight="true" outlineLevel="0" collapsed="false">
      <c r="B14" s="4" t="s">
        <v>8</v>
      </c>
    </row>
    <row r="15" customFormat="false" ht="36" hidden="false" customHeight="true" outlineLevel="0" collapsed="false">
      <c r="B15" s="4" t="s">
        <v>9</v>
      </c>
    </row>
    <row r="16" customFormat="false" ht="36" hidden="false" customHeight="true" outlineLevel="0" collapsed="false">
      <c r="B16" s="4" t="s">
        <v>10</v>
      </c>
    </row>
    <row r="17" customFormat="false" ht="36" hidden="false" customHeight="true" outlineLevel="0" collapsed="false">
      <c r="B17" s="4" t="s">
        <v>11</v>
      </c>
    </row>
    <row r="19" customFormat="false" ht="17.35" hidden="false" customHeight="false" outlineLevel="0" collapsed="false">
      <c r="B19" s="3" t="s">
        <v>12</v>
      </c>
    </row>
    <row r="21" customFormat="false" ht="109.5" hidden="false" customHeight="true" outlineLevel="0" collapsed="false">
      <c r="B21" s="5" t="s">
        <v>13</v>
      </c>
    </row>
    <row r="24" customFormat="false" ht="15" hidden="false" customHeight="false" outlineLevel="0" collapsed="false">
      <c r="B24" s="6" t="s">
        <v>14</v>
      </c>
    </row>
  </sheetData>
  <hyperlinks>
    <hyperlink ref="B24" r:id="rId1" display="Get the upgrade: https://pelicensepro.com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8"/>
    <col collapsed="false" customWidth="true" hidden="false" outlineLevel="0" max="3" min="3" style="0" width="18"/>
    <col collapsed="false" customWidth="true" hidden="false" outlineLevel="0" max="4" min="4" style="0" width="4"/>
    <col collapsed="false" customWidth="true" hidden="false" outlineLevel="0" max="5" min="5" style="0" width="38"/>
    <col collapsed="false" customWidth="true" hidden="false" outlineLevel="0" max="6" min="6" style="0" width="18"/>
  </cols>
  <sheetData>
    <row r="2" customFormat="false" ht="30" hidden="false" customHeight="true" outlineLevel="0" collapsed="false">
      <c r="B2" s="1" t="s">
        <v>15</v>
      </c>
    </row>
    <row r="3" customFormat="false" ht="15" hidden="false" customHeight="false" outlineLevel="0" collapsed="false">
      <c r="B3" s="2" t="s">
        <v>16</v>
      </c>
    </row>
    <row r="5" customFormat="false" ht="17.35" hidden="false" customHeight="false" outlineLevel="0" collapsed="false">
      <c r="B5" s="3" t="s">
        <v>17</v>
      </c>
      <c r="E5" s="3" t="s">
        <v>18</v>
      </c>
    </row>
    <row r="7" customFormat="false" ht="24" hidden="false" customHeight="true" outlineLevel="0" collapsed="false">
      <c r="B7" s="7" t="s">
        <v>19</v>
      </c>
      <c r="C7" s="8" t="n">
        <f aca="false">COUNTA(LIC_State)</f>
        <v>4</v>
      </c>
      <c r="E7" s="7" t="s">
        <v>20</v>
      </c>
      <c r="F7" s="8" t="n">
        <f aca="false">SUM(CE_Hours)</f>
        <v>7</v>
      </c>
    </row>
    <row r="8" customFormat="false" ht="24" hidden="false" customHeight="true" outlineLevel="0" collapsed="false">
      <c r="B8" s="7" t="s">
        <v>21</v>
      </c>
      <c r="C8" s="8" t="n">
        <f aca="false">COUNTIF(LIC_Status,"Expires &lt;30 days")+COUNTIF(LIC_Status,"Expired")</f>
        <v>0</v>
      </c>
      <c r="E8" s="7" t="s">
        <v>22</v>
      </c>
      <c r="F8" s="8" t="n">
        <f aca="false">SUM(CE_Ethics)</f>
        <v>1</v>
      </c>
    </row>
    <row r="9" customFormat="false" ht="24" hidden="false" customHeight="true" outlineLevel="0" collapsed="false">
      <c r="B9" s="7" t="s">
        <v>23</v>
      </c>
      <c r="C9" s="8" t="n">
        <f aca="false">COUNTIF(LIC_Status,"Expires &lt;90 days")+COUNTIF(LIC_Status,"Expires &lt;30 days")+COUNTIF(LIC_Status,"Expired")</f>
        <v>1</v>
      </c>
      <c r="E9" s="7" t="s">
        <v>24</v>
      </c>
      <c r="F9" s="8" t="n">
        <f aca="false">COUNTA(CE_State)</f>
        <v>3</v>
      </c>
    </row>
    <row r="10" customFormat="false" ht="24" hidden="false" customHeight="true" outlineLevel="0" collapsed="false">
      <c r="B10" s="7" t="s">
        <v>25</v>
      </c>
      <c r="C10" s="8" t="n">
        <f aca="false">COUNTIF(LIC_Status,"Expired")</f>
        <v>0</v>
      </c>
      <c r="E10" s="7" t="s">
        <v>26</v>
      </c>
      <c r="F10" s="8" t="n">
        <f aca="true">SUMPRODUCT((YEAR('CE PDH Log'!A2:A101)=YEAR(TODAY()))*'CE PDH Log'!D2:D101)</f>
        <v>7</v>
      </c>
    </row>
    <row r="11" customFormat="false" ht="24" hidden="false" customHeight="true" outlineLevel="0" collapsed="false">
      <c r="B11" s="7" t="s">
        <v>27</v>
      </c>
      <c r="C11" s="9" t="n">
        <f aca="false">SUM(LIC_Fee)</f>
        <v>242.5</v>
      </c>
      <c r="E11" s="7" t="s">
        <v>28</v>
      </c>
      <c r="F11" s="8" t="n">
        <f aca="true">SUMPRODUCT((YEAR('CE PDH Log'!A2:A101)=YEAR(TODAY())-1)*'CE PDH Log'!D2:D101)</f>
        <v>0</v>
      </c>
    </row>
    <row r="14" customFormat="false" ht="17.35" hidden="false" customHeight="false" outlineLevel="0" collapsed="false">
      <c r="B14" s="3" t="s">
        <v>29</v>
      </c>
    </row>
    <row r="16" customFormat="false" ht="27.75" hidden="false" customHeight="true" outlineLevel="0" collapsed="false">
      <c r="B16" s="10" t="s">
        <v>30</v>
      </c>
      <c r="C16" s="10" t="s">
        <v>31</v>
      </c>
      <c r="D16" s="10" t="s">
        <v>32</v>
      </c>
      <c r="E16" s="10" t="s">
        <v>33</v>
      </c>
    </row>
    <row r="17" customFormat="false" ht="52.2" hidden="false" customHeight="false" outlineLevel="0" collapsed="false">
      <c r="B17" s="11" t="str">
        <f aca="false">IFERROR(INDEX(LIC_State,MATCH(SMALL(IF(LIC_Exp&lt;&gt;"",LIC_Exp),1),LIC_Exp,0)),"")</f>
        <v/>
      </c>
      <c r="C17" s="11" t="str">
        <f aca="false">IFERROR(INDEX(Licenses!$B$2:$B$51,MATCH(SMALL(IF(LIC_Exp&lt;&gt;"",LIC_Exp),1),LIC_Exp,0)),"")</f>
        <v/>
      </c>
      <c r="D17" s="12" t="n">
        <f aca="false">IFERROR(SMALL(IF(LIC_Exp&lt;&gt;"",LIC_Exp),1),"")</f>
        <v>0</v>
      </c>
      <c r="E17" s="11" t="n">
        <f aca="true">IF(D17="","",D17-TODAY())</f>
        <v>-46138</v>
      </c>
    </row>
    <row r="18" customFormat="false" ht="15" hidden="false" customHeight="false" outlineLevel="0" collapsed="false">
      <c r="B18" s="11" t="str">
        <f aca="false">IFERROR(INDEX(LIC_State,MATCH(SMALL(IF(LIC_Exp&lt;&gt;"",LIC_Exp),2),LIC_Exp,0)),"")</f>
        <v/>
      </c>
      <c r="C18" s="11" t="str">
        <f aca="false">IFERROR(INDEX(Licenses!$B$2:$B$51,MATCH(SMALL(IF(LIC_Exp&lt;&gt;"",LIC_Exp),2),LIC_Exp,0)),"")</f>
        <v/>
      </c>
      <c r="D18" s="12" t="str">
        <f aca="false">IFERROR(SMALL(IF(LIC_Exp&lt;&gt;"",LIC_Exp),2),"")</f>
        <v/>
      </c>
      <c r="E18" s="11" t="str">
        <f aca="true">IF(D18="","",D18-TODAY())</f>
        <v/>
      </c>
    </row>
    <row r="19" customFormat="false" ht="15" hidden="false" customHeight="false" outlineLevel="0" collapsed="false">
      <c r="B19" s="11" t="str">
        <f aca="false">IFERROR(INDEX(LIC_State,MATCH(SMALL(IF(LIC_Exp&lt;&gt;"",LIC_Exp),3),LIC_Exp,0)),"")</f>
        <v/>
      </c>
      <c r="C19" s="11" t="str">
        <f aca="false">IFERROR(INDEX(Licenses!$B$2:$B$51,MATCH(SMALL(IF(LIC_Exp&lt;&gt;"",LIC_Exp),3),LIC_Exp,0)),"")</f>
        <v/>
      </c>
      <c r="D19" s="12" t="str">
        <f aca="false">IFERROR(SMALL(IF(LIC_Exp&lt;&gt;"",LIC_Exp),3),"")</f>
        <v/>
      </c>
      <c r="E19" s="11" t="str">
        <f aca="true">IF(D19="","",D19-TODAY())</f>
        <v/>
      </c>
    </row>
    <row r="20" customFormat="false" ht="15" hidden="false" customHeight="false" outlineLevel="0" collapsed="false">
      <c r="B20" s="11" t="str">
        <f aca="false">IFERROR(INDEX(LIC_State,MATCH(SMALL(IF(LIC_Exp&lt;&gt;"",LIC_Exp),4),LIC_Exp,0)),"")</f>
        <v/>
      </c>
      <c r="C20" s="11" t="str">
        <f aca="false">IFERROR(INDEX(Licenses!$B$2:$B$51,MATCH(SMALL(IF(LIC_Exp&lt;&gt;"",LIC_Exp),4),LIC_Exp,0)),"")</f>
        <v/>
      </c>
      <c r="D20" s="12" t="str">
        <f aca="false">IFERROR(SMALL(IF(LIC_Exp&lt;&gt;"",LIC_Exp),4),"")</f>
        <v/>
      </c>
      <c r="E20" s="11" t="str">
        <f aca="true">IF(D20="","",D20-TODAY())</f>
        <v/>
      </c>
    </row>
    <row r="21" customFormat="false" ht="15" hidden="false" customHeight="false" outlineLevel="0" collapsed="false">
      <c r="B21" s="11" t="str">
        <f aca="false">IFERROR(INDEX(LIC_State,MATCH(SMALL(IF(LIC_Exp&lt;&gt;"",LIC_Exp),5),LIC_Exp,0)),"")</f>
        <v/>
      </c>
      <c r="C21" s="11" t="str">
        <f aca="false">IFERROR(INDEX(Licenses!$B$2:$B$51,MATCH(SMALL(IF(LIC_Exp&lt;&gt;"",LIC_Exp),5),LIC_Exp,0)),"")</f>
        <v/>
      </c>
      <c r="D21" s="12" t="str">
        <f aca="false">IFERROR(SMALL(IF(LIC_Exp&lt;&gt;"",LIC_Exp),5),"")</f>
        <v/>
      </c>
      <c r="E21" s="11" t="str">
        <f aca="true">IF(D21="","",D21-TODAY())</f>
        <v/>
      </c>
    </row>
    <row r="24" customFormat="false" ht="15" hidden="false" customHeight="false" outlineLevel="0" collapsed="false">
      <c r="B24" s="6" t="s">
        <v>34</v>
      </c>
    </row>
  </sheetData>
  <hyperlinks>
    <hyperlink ref="B24" r:id="rId1" display="Outgrew the spreadsheet? https://pelicensepro.com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0"/>
    <col collapsed="false" customWidth="true" hidden="false" outlineLevel="0" max="6" min="2" style="0" width="14"/>
    <col collapsed="false" customWidth="true" hidden="false" outlineLevel="0" max="7" min="7" style="0" width="16"/>
    <col collapsed="false" customWidth="true" hidden="false" outlineLevel="0" max="8" min="8" style="0" width="18"/>
    <col collapsed="false" customWidth="true" hidden="false" outlineLevel="0" max="9" min="9" style="0" width="14"/>
    <col collapsed="false" customWidth="true" hidden="false" outlineLevel="0" max="10" min="10" style="0" width="16"/>
    <col collapsed="false" customWidth="true" hidden="false" outlineLevel="0" max="11" min="11" style="0" width="32"/>
  </cols>
  <sheetData>
    <row r="1" customFormat="false" ht="31.5" hidden="false" customHeight="true" outlineLevel="0" collapsed="false">
      <c r="A1" s="10" t="s">
        <v>30</v>
      </c>
      <c r="B1" s="10" t="s">
        <v>31</v>
      </c>
      <c r="C1" s="10" t="s">
        <v>35</v>
      </c>
      <c r="D1" s="10" t="s">
        <v>32</v>
      </c>
      <c r="E1" s="10" t="s">
        <v>36</v>
      </c>
      <c r="F1" s="10" t="s">
        <v>37</v>
      </c>
      <c r="G1" s="10" t="s">
        <v>38</v>
      </c>
      <c r="H1" s="10" t="s">
        <v>39</v>
      </c>
      <c r="I1" s="10" t="s">
        <v>40</v>
      </c>
      <c r="J1" s="10" t="s">
        <v>41</v>
      </c>
      <c r="K1" s="10" t="s">
        <v>42</v>
      </c>
    </row>
    <row r="2" customFormat="false" ht="21.75" hidden="false" customHeight="true" outlineLevel="0" collapsed="false">
      <c r="A2" s="13" t="s">
        <v>43</v>
      </c>
      <c r="B2" s="13" t="s">
        <v>44</v>
      </c>
      <c r="C2" s="14" t="s">
        <v>45</v>
      </c>
      <c r="D2" s="14" t="s">
        <v>46</v>
      </c>
      <c r="E2" s="13" t="str">
        <f aca="false">IF(A2="","",IFERROR(VLOOKUP(A2,StateTable,3,FALSE()),""))</f>
        <v>Annual</v>
      </c>
      <c r="F2" s="13" t="n">
        <f aca="false">IF(A2="","",IFERROR(VLOOKUP(A2,StateTable,5,FALSE()),""))</f>
        <v>15</v>
      </c>
      <c r="G2" s="13" t="n">
        <f aca="true">IF(D2="","",D2-TODAY())</f>
        <v>249</v>
      </c>
      <c r="H2" s="13" t="str">
        <f aca="true">IF(D2="","",IF(D2&lt;TODAY(),"Expired",IF(D2-TODAY()&lt;=30,"Expires &lt;30 days",IF(D2-TODAY()&lt;=90,"Expires &lt;90 days","Active"))))</f>
        <v>Active</v>
      </c>
      <c r="I2" s="15" t="n">
        <f aca="false">IF(A2="","",IFERROR(VLOOKUP(A2,StateTable,9,FALSE())/VLOOKUP(A2,StateTable,4,FALSE()),""))</f>
        <v>70</v>
      </c>
      <c r="J2" s="16" t="str">
        <f aca="false">IF(A2="","",HYPERLINK(VLOOKUP(A2,StateTable,11,FALSE()),"Open portal"))</f>
        <v>Open portal</v>
      </c>
      <c r="K2" s="17"/>
    </row>
    <row r="3" customFormat="false" ht="21.75" hidden="false" customHeight="true" outlineLevel="0" collapsed="false">
      <c r="A3" s="11" t="s">
        <v>47</v>
      </c>
      <c r="B3" s="11" t="s">
        <v>48</v>
      </c>
      <c r="C3" s="12" t="s">
        <v>49</v>
      </c>
      <c r="D3" s="12" t="s">
        <v>50</v>
      </c>
      <c r="E3" s="11" t="str">
        <f aca="false">IF(A3="","",IFERROR(VLOOKUP(A3,StateTable,3,FALSE()),""))</f>
        <v>Biennial</v>
      </c>
      <c r="F3" s="11" t="n">
        <f aca="false">IF(A3="","",IFERROR(VLOOKUP(A3,StateTable,5,FALSE()),""))</f>
        <v>18</v>
      </c>
      <c r="G3" s="11" t="n">
        <f aca="true">IF(D3="","",D3-TODAY())</f>
        <v>308</v>
      </c>
      <c r="H3" s="11" t="str">
        <f aca="true">IF(D3="","",IF(D3&lt;TODAY(),"Expired",IF(D3-TODAY()&lt;=30,"Expires &lt;30 days",IF(D3-TODAY()&lt;=90,"Expires &lt;90 days","Active"))))</f>
        <v>Active</v>
      </c>
      <c r="I3" s="18" t="n">
        <f aca="false">IF(A3="","",IFERROR(VLOOKUP(A3,StateTable,9,FALSE())/VLOOKUP(A3,StateTable,4,FALSE()),""))</f>
        <v>62.5</v>
      </c>
      <c r="J3" s="19" t="str">
        <f aca="false">IF(A3="","",HYPERLINK(VLOOKUP(A3,StateTable,11,FALSE()),"Open portal"))</f>
        <v>Open portal</v>
      </c>
      <c r="K3" s="20"/>
    </row>
    <row r="4" customFormat="false" ht="21.75" hidden="false" customHeight="true" outlineLevel="0" collapsed="false">
      <c r="A4" s="13" t="s">
        <v>51</v>
      </c>
      <c r="B4" s="13" t="s">
        <v>52</v>
      </c>
      <c r="C4" s="14" t="s">
        <v>53</v>
      </c>
      <c r="D4" s="14" t="s">
        <v>54</v>
      </c>
      <c r="E4" s="13" t="str">
        <f aca="false">IF(A4="","",IFERROR(VLOOKUP(A4,StateTable,3,FALSE()),""))</f>
        <v>Annual</v>
      </c>
      <c r="F4" s="13" t="n">
        <f aca="false">IF(A4="","",IFERROR(VLOOKUP(A4,StateTable,5,FALSE()),""))</f>
        <v>15</v>
      </c>
      <c r="G4" s="13" t="n">
        <f aca="true">IF(D4="","",D4-TODAY())</f>
        <v>65</v>
      </c>
      <c r="H4" s="13" t="str">
        <f aca="true">IF(D4="","",IF(D4&lt;TODAY(),"Expired",IF(D4-TODAY()&lt;=30,"Expires &lt;30 days",IF(D4-TODAY()&lt;=90,"Expires &lt;90 days","Active"))))</f>
        <v>Expires &lt;90 days</v>
      </c>
      <c r="I4" s="15" t="n">
        <f aca="false">IF(A4="","",IFERROR(VLOOKUP(A4,StateTable,9,FALSE())/VLOOKUP(A4,StateTable,4,FALSE()),""))</f>
        <v>80</v>
      </c>
      <c r="J4" s="16" t="str">
        <f aca="false">IF(A4="","",HYPERLINK(VLOOKUP(A4,StateTable,11,FALSE()),"Open portal"))</f>
        <v>Open portal</v>
      </c>
      <c r="K4" s="17"/>
    </row>
    <row r="5" customFormat="false" ht="21.75" hidden="false" customHeight="true" outlineLevel="0" collapsed="false">
      <c r="A5" s="11" t="s">
        <v>55</v>
      </c>
      <c r="B5" s="11" t="s">
        <v>56</v>
      </c>
      <c r="C5" s="12" t="s">
        <v>57</v>
      </c>
      <c r="D5" s="12" t="s">
        <v>58</v>
      </c>
      <c r="E5" s="11" t="str">
        <f aca="false">IF(A5="","",IFERROR(VLOOKUP(A5,StateTable,3,FALSE()),""))</f>
        <v>Biennial</v>
      </c>
      <c r="F5" s="11" t="n">
        <f aca="false">IF(A5="","",IFERROR(VLOOKUP(A5,StateTable,5,FALSE()),""))</f>
        <v>30</v>
      </c>
      <c r="G5" s="11" t="n">
        <f aca="true">IF(D5="","",D5-TODAY())</f>
        <v>96</v>
      </c>
      <c r="H5" s="11" t="str">
        <f aca="true">IF(D5="","",IF(D5&lt;TODAY(),"Expired",IF(D5-TODAY()&lt;=30,"Expires &lt;30 days",IF(D5-TODAY()&lt;=90,"Expires &lt;90 days","Active"))))</f>
        <v>Active</v>
      </c>
      <c r="I5" s="18" t="n">
        <f aca="false">IF(A5="","",IFERROR(VLOOKUP(A5,StateTable,9,FALSE())/VLOOKUP(A5,StateTable,4,FALSE()),""))</f>
        <v>30</v>
      </c>
      <c r="J5" s="19" t="str">
        <f aca="false">IF(A5="","",HYPERLINK(VLOOKUP(A5,StateTable,11,FALSE()),"Open portal"))</f>
        <v>Open portal</v>
      </c>
      <c r="K5" s="20"/>
    </row>
    <row r="6" customFormat="false" ht="21.75" hidden="false" customHeight="true" outlineLevel="0" collapsed="false">
      <c r="A6" s="13"/>
      <c r="B6" s="13"/>
      <c r="C6" s="14"/>
      <c r="D6" s="14"/>
      <c r="E6" s="13" t="str">
        <f aca="false">IF(A6="","",IFERROR(VLOOKUP(A6,StateTable,3,FALSE()),""))</f>
        <v/>
      </c>
      <c r="F6" s="13" t="str">
        <f aca="false">IF(A6="","",IFERROR(VLOOKUP(A6,StateTable,5,FALSE()),""))</f>
        <v/>
      </c>
      <c r="G6" s="13" t="str">
        <f aca="true">IF(D6="","",D6-TODAY())</f>
        <v/>
      </c>
      <c r="H6" s="13" t="str">
        <f aca="true">IF(D6="","",IF(D6&lt;TODAY(),"Expired",IF(D6-TODAY()&lt;=30,"Expires &lt;30 days",IF(D6-TODAY()&lt;=90,"Expires &lt;90 days","Active"))))</f>
        <v/>
      </c>
      <c r="I6" s="15" t="str">
        <f aca="false">IF(A6="","",IFERROR(VLOOKUP(A6,StateTable,9,FALSE())/VLOOKUP(A6,StateTable,4,FALSE()),""))</f>
        <v/>
      </c>
      <c r="J6" s="16" t="str">
        <f aca="false">IF(A6="","",HYPERLINK(VLOOKUP(A6,StateTable,11,FALSE()),"Open portal"))</f>
        <v/>
      </c>
      <c r="K6" s="17"/>
    </row>
    <row r="7" customFormat="false" ht="21.75" hidden="false" customHeight="true" outlineLevel="0" collapsed="false">
      <c r="A7" s="11"/>
      <c r="B7" s="11"/>
      <c r="C7" s="12"/>
      <c r="D7" s="12"/>
      <c r="E7" s="11" t="str">
        <f aca="false">IF(A7="","",IFERROR(VLOOKUP(A7,StateTable,3,FALSE()),""))</f>
        <v/>
      </c>
      <c r="F7" s="11" t="str">
        <f aca="false">IF(A7="","",IFERROR(VLOOKUP(A7,StateTable,5,FALSE()),""))</f>
        <v/>
      </c>
      <c r="G7" s="11" t="str">
        <f aca="true">IF(D7="","",D7-TODAY())</f>
        <v/>
      </c>
      <c r="H7" s="11" t="str">
        <f aca="true">IF(D7="","",IF(D7&lt;TODAY(),"Expired",IF(D7-TODAY()&lt;=30,"Expires &lt;30 days",IF(D7-TODAY()&lt;=90,"Expires &lt;90 days","Active"))))</f>
        <v/>
      </c>
      <c r="I7" s="18" t="str">
        <f aca="false">IF(A7="","",IFERROR(VLOOKUP(A7,StateTable,9,FALSE())/VLOOKUP(A7,StateTable,4,FALSE()),""))</f>
        <v/>
      </c>
      <c r="J7" s="19" t="str">
        <f aca="false">IF(A7="","",HYPERLINK(VLOOKUP(A7,StateTable,11,FALSE()),"Open portal"))</f>
        <v/>
      </c>
      <c r="K7" s="20"/>
    </row>
    <row r="8" customFormat="false" ht="21.75" hidden="false" customHeight="true" outlineLevel="0" collapsed="false">
      <c r="A8" s="13"/>
      <c r="B8" s="13"/>
      <c r="C8" s="14"/>
      <c r="D8" s="14"/>
      <c r="E8" s="13" t="str">
        <f aca="false">IF(A8="","",IFERROR(VLOOKUP(A8,StateTable,3,FALSE()),""))</f>
        <v/>
      </c>
      <c r="F8" s="13" t="str">
        <f aca="false">IF(A8="","",IFERROR(VLOOKUP(A8,StateTable,5,FALSE()),""))</f>
        <v/>
      </c>
      <c r="G8" s="13" t="str">
        <f aca="true">IF(D8="","",D8-TODAY())</f>
        <v/>
      </c>
      <c r="H8" s="13" t="str">
        <f aca="true">IF(D8="","",IF(D8&lt;TODAY(),"Expired",IF(D8-TODAY()&lt;=30,"Expires &lt;30 days",IF(D8-TODAY()&lt;=90,"Expires &lt;90 days","Active"))))</f>
        <v/>
      </c>
      <c r="I8" s="15" t="str">
        <f aca="false">IF(A8="","",IFERROR(VLOOKUP(A8,StateTable,9,FALSE())/VLOOKUP(A8,StateTable,4,FALSE()),""))</f>
        <v/>
      </c>
      <c r="J8" s="16" t="str">
        <f aca="false">IF(A8="","",HYPERLINK(VLOOKUP(A8,StateTable,11,FALSE()),"Open portal"))</f>
        <v/>
      </c>
      <c r="K8" s="17"/>
    </row>
    <row r="9" customFormat="false" ht="21.75" hidden="false" customHeight="true" outlineLevel="0" collapsed="false">
      <c r="A9" s="11"/>
      <c r="B9" s="11"/>
      <c r="C9" s="12"/>
      <c r="D9" s="12"/>
      <c r="E9" s="11" t="str">
        <f aca="false">IF(A9="","",IFERROR(VLOOKUP(A9,StateTable,3,FALSE()),""))</f>
        <v/>
      </c>
      <c r="F9" s="11" t="str">
        <f aca="false">IF(A9="","",IFERROR(VLOOKUP(A9,StateTable,5,FALSE()),""))</f>
        <v/>
      </c>
      <c r="G9" s="11" t="str">
        <f aca="true">IF(D9="","",D9-TODAY())</f>
        <v/>
      </c>
      <c r="H9" s="11" t="str">
        <f aca="true">IF(D9="","",IF(D9&lt;TODAY(),"Expired",IF(D9-TODAY()&lt;=30,"Expires &lt;30 days",IF(D9-TODAY()&lt;=90,"Expires &lt;90 days","Active"))))</f>
        <v/>
      </c>
      <c r="I9" s="18" t="str">
        <f aca="false">IF(A9="","",IFERROR(VLOOKUP(A9,StateTable,9,FALSE())/VLOOKUP(A9,StateTable,4,FALSE()),""))</f>
        <v/>
      </c>
      <c r="J9" s="19" t="str">
        <f aca="false">IF(A9="","",HYPERLINK(VLOOKUP(A9,StateTable,11,FALSE()),"Open portal"))</f>
        <v/>
      </c>
      <c r="K9" s="20"/>
    </row>
    <row r="10" customFormat="false" ht="21.75" hidden="false" customHeight="true" outlineLevel="0" collapsed="false">
      <c r="A10" s="13"/>
      <c r="B10" s="13"/>
      <c r="C10" s="14"/>
      <c r="D10" s="14"/>
      <c r="E10" s="13" t="str">
        <f aca="false">IF(A10="","",IFERROR(VLOOKUP(A10,StateTable,3,FALSE()),""))</f>
        <v/>
      </c>
      <c r="F10" s="13" t="str">
        <f aca="false">IF(A10="","",IFERROR(VLOOKUP(A10,StateTable,5,FALSE()),""))</f>
        <v/>
      </c>
      <c r="G10" s="13" t="str">
        <f aca="true">IF(D10="","",D10-TODAY())</f>
        <v/>
      </c>
      <c r="H10" s="13" t="str">
        <f aca="true">IF(D10="","",IF(D10&lt;TODAY(),"Expired",IF(D10-TODAY()&lt;=30,"Expires &lt;30 days",IF(D10-TODAY()&lt;=90,"Expires &lt;90 days","Active"))))</f>
        <v/>
      </c>
      <c r="I10" s="15" t="str">
        <f aca="false">IF(A10="","",IFERROR(VLOOKUP(A10,StateTable,9,FALSE())/VLOOKUP(A10,StateTable,4,FALSE()),""))</f>
        <v/>
      </c>
      <c r="J10" s="16" t="str">
        <f aca="false">IF(A10="","",HYPERLINK(VLOOKUP(A10,StateTable,11,FALSE()),"Open portal"))</f>
        <v/>
      </c>
      <c r="K10" s="17"/>
    </row>
    <row r="11" customFormat="false" ht="21.75" hidden="false" customHeight="true" outlineLevel="0" collapsed="false">
      <c r="A11" s="11"/>
      <c r="B11" s="11"/>
      <c r="C11" s="12"/>
      <c r="D11" s="12"/>
      <c r="E11" s="11" t="str">
        <f aca="false">IF(A11="","",IFERROR(VLOOKUP(A11,StateTable,3,FALSE()),""))</f>
        <v/>
      </c>
      <c r="F11" s="11" t="str">
        <f aca="false">IF(A11="","",IFERROR(VLOOKUP(A11,StateTable,5,FALSE()),""))</f>
        <v/>
      </c>
      <c r="G11" s="11" t="str">
        <f aca="true">IF(D11="","",D11-TODAY())</f>
        <v/>
      </c>
      <c r="H11" s="11" t="str">
        <f aca="true">IF(D11="","",IF(D11&lt;TODAY(),"Expired",IF(D11-TODAY()&lt;=30,"Expires &lt;30 days",IF(D11-TODAY()&lt;=90,"Expires &lt;90 days","Active"))))</f>
        <v/>
      </c>
      <c r="I11" s="18" t="str">
        <f aca="false">IF(A11="","",IFERROR(VLOOKUP(A11,StateTable,9,FALSE())/VLOOKUP(A11,StateTable,4,FALSE()),""))</f>
        <v/>
      </c>
      <c r="J11" s="19" t="str">
        <f aca="false">IF(A11="","",HYPERLINK(VLOOKUP(A11,StateTable,11,FALSE()),"Open portal"))</f>
        <v/>
      </c>
      <c r="K11" s="20"/>
    </row>
    <row r="12" customFormat="false" ht="21.75" hidden="false" customHeight="true" outlineLevel="0" collapsed="false">
      <c r="A12" s="13"/>
      <c r="B12" s="13"/>
      <c r="C12" s="14"/>
      <c r="D12" s="14"/>
      <c r="E12" s="13" t="str">
        <f aca="false">IF(A12="","",IFERROR(VLOOKUP(A12,StateTable,3,FALSE()),""))</f>
        <v/>
      </c>
      <c r="F12" s="13" t="str">
        <f aca="false">IF(A12="","",IFERROR(VLOOKUP(A12,StateTable,5,FALSE()),""))</f>
        <v/>
      </c>
      <c r="G12" s="13" t="str">
        <f aca="true">IF(D12="","",D12-TODAY())</f>
        <v/>
      </c>
      <c r="H12" s="13" t="str">
        <f aca="true">IF(D12="","",IF(D12&lt;TODAY(),"Expired",IF(D12-TODAY()&lt;=30,"Expires &lt;30 days",IF(D12-TODAY()&lt;=90,"Expires &lt;90 days","Active"))))</f>
        <v/>
      </c>
      <c r="I12" s="15" t="str">
        <f aca="false">IF(A12="","",IFERROR(VLOOKUP(A12,StateTable,9,FALSE())/VLOOKUP(A12,StateTable,4,FALSE()),""))</f>
        <v/>
      </c>
      <c r="J12" s="16" t="str">
        <f aca="false">IF(A12="","",HYPERLINK(VLOOKUP(A12,StateTable,11,FALSE()),"Open portal"))</f>
        <v/>
      </c>
      <c r="K12" s="17"/>
    </row>
    <row r="13" customFormat="false" ht="21.75" hidden="false" customHeight="true" outlineLevel="0" collapsed="false">
      <c r="A13" s="11"/>
      <c r="B13" s="11"/>
      <c r="C13" s="12"/>
      <c r="D13" s="12"/>
      <c r="E13" s="11" t="str">
        <f aca="false">IF(A13="","",IFERROR(VLOOKUP(A13,StateTable,3,FALSE()),""))</f>
        <v/>
      </c>
      <c r="F13" s="11" t="str">
        <f aca="false">IF(A13="","",IFERROR(VLOOKUP(A13,StateTable,5,FALSE()),""))</f>
        <v/>
      </c>
      <c r="G13" s="11" t="str">
        <f aca="true">IF(D13="","",D13-TODAY())</f>
        <v/>
      </c>
      <c r="H13" s="11" t="str">
        <f aca="true">IF(D13="","",IF(D13&lt;TODAY(),"Expired",IF(D13-TODAY()&lt;=30,"Expires &lt;30 days",IF(D13-TODAY()&lt;=90,"Expires &lt;90 days","Active"))))</f>
        <v/>
      </c>
      <c r="I13" s="18" t="str">
        <f aca="false">IF(A13="","",IFERROR(VLOOKUP(A13,StateTable,9,FALSE())/VLOOKUP(A13,StateTable,4,FALSE()),""))</f>
        <v/>
      </c>
      <c r="J13" s="19" t="str">
        <f aca="false">IF(A13="","",HYPERLINK(VLOOKUP(A13,StateTable,11,FALSE()),"Open portal"))</f>
        <v/>
      </c>
      <c r="K13" s="20"/>
    </row>
    <row r="14" customFormat="false" ht="21.75" hidden="false" customHeight="true" outlineLevel="0" collapsed="false">
      <c r="A14" s="13"/>
      <c r="B14" s="13"/>
      <c r="C14" s="14"/>
      <c r="D14" s="14"/>
      <c r="E14" s="13" t="str">
        <f aca="false">IF(A14="","",IFERROR(VLOOKUP(A14,StateTable,3,FALSE()),""))</f>
        <v/>
      </c>
      <c r="F14" s="13" t="str">
        <f aca="false">IF(A14="","",IFERROR(VLOOKUP(A14,StateTable,5,FALSE()),""))</f>
        <v/>
      </c>
      <c r="G14" s="13" t="str">
        <f aca="true">IF(D14="","",D14-TODAY())</f>
        <v/>
      </c>
      <c r="H14" s="13" t="str">
        <f aca="true">IF(D14="","",IF(D14&lt;TODAY(),"Expired",IF(D14-TODAY()&lt;=30,"Expires &lt;30 days",IF(D14-TODAY()&lt;=90,"Expires &lt;90 days","Active"))))</f>
        <v/>
      </c>
      <c r="I14" s="15" t="str">
        <f aca="false">IF(A14="","",IFERROR(VLOOKUP(A14,StateTable,9,FALSE())/VLOOKUP(A14,StateTable,4,FALSE()),""))</f>
        <v/>
      </c>
      <c r="J14" s="16" t="str">
        <f aca="false">IF(A14="","",HYPERLINK(VLOOKUP(A14,StateTable,11,FALSE()),"Open portal"))</f>
        <v/>
      </c>
      <c r="K14" s="17"/>
    </row>
    <row r="15" customFormat="false" ht="21.75" hidden="false" customHeight="true" outlineLevel="0" collapsed="false">
      <c r="A15" s="11"/>
      <c r="B15" s="11"/>
      <c r="C15" s="12"/>
      <c r="D15" s="12"/>
      <c r="E15" s="11" t="str">
        <f aca="false">IF(A15="","",IFERROR(VLOOKUP(A15,StateTable,3,FALSE()),""))</f>
        <v/>
      </c>
      <c r="F15" s="11" t="str">
        <f aca="false">IF(A15="","",IFERROR(VLOOKUP(A15,StateTable,5,FALSE()),""))</f>
        <v/>
      </c>
      <c r="G15" s="11" t="str">
        <f aca="true">IF(D15="","",D15-TODAY())</f>
        <v/>
      </c>
      <c r="H15" s="11" t="str">
        <f aca="true">IF(D15="","",IF(D15&lt;TODAY(),"Expired",IF(D15-TODAY()&lt;=30,"Expires &lt;30 days",IF(D15-TODAY()&lt;=90,"Expires &lt;90 days","Active"))))</f>
        <v/>
      </c>
      <c r="I15" s="18" t="str">
        <f aca="false">IF(A15="","",IFERROR(VLOOKUP(A15,StateTable,9,FALSE())/VLOOKUP(A15,StateTable,4,FALSE()),""))</f>
        <v/>
      </c>
      <c r="J15" s="19" t="str">
        <f aca="false">IF(A15="","",HYPERLINK(VLOOKUP(A15,StateTable,11,FALSE()),"Open portal"))</f>
        <v/>
      </c>
      <c r="K15" s="20"/>
    </row>
    <row r="16" customFormat="false" ht="21.75" hidden="false" customHeight="true" outlineLevel="0" collapsed="false">
      <c r="A16" s="13"/>
      <c r="B16" s="13"/>
      <c r="C16" s="14"/>
      <c r="D16" s="14"/>
      <c r="E16" s="13" t="str">
        <f aca="false">IF(A16="","",IFERROR(VLOOKUP(A16,StateTable,3,FALSE()),""))</f>
        <v/>
      </c>
      <c r="F16" s="13" t="str">
        <f aca="false">IF(A16="","",IFERROR(VLOOKUP(A16,StateTable,5,FALSE()),""))</f>
        <v/>
      </c>
      <c r="G16" s="13" t="str">
        <f aca="true">IF(D16="","",D16-TODAY())</f>
        <v/>
      </c>
      <c r="H16" s="13" t="str">
        <f aca="true">IF(D16="","",IF(D16&lt;TODAY(),"Expired",IF(D16-TODAY()&lt;=30,"Expires &lt;30 days",IF(D16-TODAY()&lt;=90,"Expires &lt;90 days","Active"))))</f>
        <v/>
      </c>
      <c r="I16" s="15" t="str">
        <f aca="false">IF(A16="","",IFERROR(VLOOKUP(A16,StateTable,9,FALSE())/VLOOKUP(A16,StateTable,4,FALSE()),""))</f>
        <v/>
      </c>
      <c r="J16" s="16" t="str">
        <f aca="false">IF(A16="","",HYPERLINK(VLOOKUP(A16,StateTable,11,FALSE()),"Open portal"))</f>
        <v/>
      </c>
      <c r="K16" s="17"/>
    </row>
    <row r="17" customFormat="false" ht="21.75" hidden="false" customHeight="true" outlineLevel="0" collapsed="false">
      <c r="A17" s="11"/>
      <c r="B17" s="11"/>
      <c r="C17" s="12"/>
      <c r="D17" s="12"/>
      <c r="E17" s="11" t="str">
        <f aca="false">IF(A17="","",IFERROR(VLOOKUP(A17,StateTable,3,FALSE()),""))</f>
        <v/>
      </c>
      <c r="F17" s="11" t="str">
        <f aca="false">IF(A17="","",IFERROR(VLOOKUP(A17,StateTable,5,FALSE()),""))</f>
        <v/>
      </c>
      <c r="G17" s="11" t="str">
        <f aca="true">IF(D17="","",D17-TODAY())</f>
        <v/>
      </c>
      <c r="H17" s="11" t="str">
        <f aca="true">IF(D17="","",IF(D17&lt;TODAY(),"Expired",IF(D17-TODAY()&lt;=30,"Expires &lt;30 days",IF(D17-TODAY()&lt;=90,"Expires &lt;90 days","Active"))))</f>
        <v/>
      </c>
      <c r="I17" s="18" t="str">
        <f aca="false">IF(A17="","",IFERROR(VLOOKUP(A17,StateTable,9,FALSE())/VLOOKUP(A17,StateTable,4,FALSE()),""))</f>
        <v/>
      </c>
      <c r="J17" s="19" t="str">
        <f aca="false">IF(A17="","",HYPERLINK(VLOOKUP(A17,StateTable,11,FALSE()),"Open portal"))</f>
        <v/>
      </c>
      <c r="K17" s="20"/>
    </row>
    <row r="18" customFormat="false" ht="21.75" hidden="false" customHeight="true" outlineLevel="0" collapsed="false">
      <c r="A18" s="13"/>
      <c r="B18" s="13"/>
      <c r="C18" s="14"/>
      <c r="D18" s="14"/>
      <c r="E18" s="13" t="str">
        <f aca="false">IF(A18="","",IFERROR(VLOOKUP(A18,StateTable,3,FALSE()),""))</f>
        <v/>
      </c>
      <c r="F18" s="13" t="str">
        <f aca="false">IF(A18="","",IFERROR(VLOOKUP(A18,StateTable,5,FALSE()),""))</f>
        <v/>
      </c>
      <c r="G18" s="13" t="str">
        <f aca="true">IF(D18="","",D18-TODAY())</f>
        <v/>
      </c>
      <c r="H18" s="13" t="str">
        <f aca="true">IF(D18="","",IF(D18&lt;TODAY(),"Expired",IF(D18-TODAY()&lt;=30,"Expires &lt;30 days",IF(D18-TODAY()&lt;=90,"Expires &lt;90 days","Active"))))</f>
        <v/>
      </c>
      <c r="I18" s="15" t="str">
        <f aca="false">IF(A18="","",IFERROR(VLOOKUP(A18,StateTable,9,FALSE())/VLOOKUP(A18,StateTable,4,FALSE()),""))</f>
        <v/>
      </c>
      <c r="J18" s="16" t="str">
        <f aca="false">IF(A18="","",HYPERLINK(VLOOKUP(A18,StateTable,11,FALSE()),"Open portal"))</f>
        <v/>
      </c>
      <c r="K18" s="17"/>
    </row>
    <row r="19" customFormat="false" ht="21.75" hidden="false" customHeight="true" outlineLevel="0" collapsed="false">
      <c r="A19" s="11"/>
      <c r="B19" s="11"/>
      <c r="C19" s="12"/>
      <c r="D19" s="12"/>
      <c r="E19" s="11" t="str">
        <f aca="false">IF(A19="","",IFERROR(VLOOKUP(A19,StateTable,3,FALSE()),""))</f>
        <v/>
      </c>
      <c r="F19" s="11" t="str">
        <f aca="false">IF(A19="","",IFERROR(VLOOKUP(A19,StateTable,5,FALSE()),""))</f>
        <v/>
      </c>
      <c r="G19" s="11" t="str">
        <f aca="true">IF(D19="","",D19-TODAY())</f>
        <v/>
      </c>
      <c r="H19" s="11" t="str">
        <f aca="true">IF(D19="","",IF(D19&lt;TODAY(),"Expired",IF(D19-TODAY()&lt;=30,"Expires &lt;30 days",IF(D19-TODAY()&lt;=90,"Expires &lt;90 days","Active"))))</f>
        <v/>
      </c>
      <c r="I19" s="18" t="str">
        <f aca="false">IF(A19="","",IFERROR(VLOOKUP(A19,StateTable,9,FALSE())/VLOOKUP(A19,StateTable,4,FALSE()),""))</f>
        <v/>
      </c>
      <c r="J19" s="19" t="str">
        <f aca="false">IF(A19="","",HYPERLINK(VLOOKUP(A19,StateTable,11,FALSE()),"Open portal"))</f>
        <v/>
      </c>
      <c r="K19" s="20"/>
    </row>
    <row r="20" customFormat="false" ht="21.75" hidden="false" customHeight="true" outlineLevel="0" collapsed="false">
      <c r="A20" s="13"/>
      <c r="B20" s="13"/>
      <c r="C20" s="14"/>
      <c r="D20" s="14"/>
      <c r="E20" s="13" t="str">
        <f aca="false">IF(A20="","",IFERROR(VLOOKUP(A20,StateTable,3,FALSE()),""))</f>
        <v/>
      </c>
      <c r="F20" s="13" t="str">
        <f aca="false">IF(A20="","",IFERROR(VLOOKUP(A20,StateTable,5,FALSE()),""))</f>
        <v/>
      </c>
      <c r="G20" s="13" t="str">
        <f aca="true">IF(D20="","",D20-TODAY())</f>
        <v/>
      </c>
      <c r="H20" s="13" t="str">
        <f aca="true">IF(D20="","",IF(D20&lt;TODAY(),"Expired",IF(D20-TODAY()&lt;=30,"Expires &lt;30 days",IF(D20-TODAY()&lt;=90,"Expires &lt;90 days","Active"))))</f>
        <v/>
      </c>
      <c r="I20" s="15" t="str">
        <f aca="false">IF(A20="","",IFERROR(VLOOKUP(A20,StateTable,9,FALSE())/VLOOKUP(A20,StateTable,4,FALSE()),""))</f>
        <v/>
      </c>
      <c r="J20" s="16" t="str">
        <f aca="false">IF(A20="","",HYPERLINK(VLOOKUP(A20,StateTable,11,FALSE()),"Open portal"))</f>
        <v/>
      </c>
      <c r="K20" s="17"/>
    </row>
    <row r="21" customFormat="false" ht="21.75" hidden="false" customHeight="true" outlineLevel="0" collapsed="false">
      <c r="A21" s="11"/>
      <c r="B21" s="11"/>
      <c r="C21" s="12"/>
      <c r="D21" s="12"/>
      <c r="E21" s="11" t="str">
        <f aca="false">IF(A21="","",IFERROR(VLOOKUP(A21,StateTable,3,FALSE()),""))</f>
        <v/>
      </c>
      <c r="F21" s="11" t="str">
        <f aca="false">IF(A21="","",IFERROR(VLOOKUP(A21,StateTable,5,FALSE()),""))</f>
        <v/>
      </c>
      <c r="G21" s="11" t="str">
        <f aca="true">IF(D21="","",D21-TODAY())</f>
        <v/>
      </c>
      <c r="H21" s="11" t="str">
        <f aca="true">IF(D21="","",IF(D21&lt;TODAY(),"Expired",IF(D21-TODAY()&lt;=30,"Expires &lt;30 days",IF(D21-TODAY()&lt;=90,"Expires &lt;90 days","Active"))))</f>
        <v/>
      </c>
      <c r="I21" s="18" t="str">
        <f aca="false">IF(A21="","",IFERROR(VLOOKUP(A21,StateTable,9,FALSE())/VLOOKUP(A21,StateTable,4,FALSE()),""))</f>
        <v/>
      </c>
      <c r="J21" s="19" t="str">
        <f aca="false">IF(A21="","",HYPERLINK(VLOOKUP(A21,StateTable,11,FALSE()),"Open portal"))</f>
        <v/>
      </c>
      <c r="K21" s="20"/>
    </row>
    <row r="22" customFormat="false" ht="21.75" hidden="false" customHeight="true" outlineLevel="0" collapsed="false">
      <c r="A22" s="13"/>
      <c r="B22" s="13"/>
      <c r="C22" s="14"/>
      <c r="D22" s="14"/>
      <c r="E22" s="13" t="str">
        <f aca="false">IF(A22="","",IFERROR(VLOOKUP(A22,StateTable,3,FALSE()),""))</f>
        <v/>
      </c>
      <c r="F22" s="13" t="str">
        <f aca="false">IF(A22="","",IFERROR(VLOOKUP(A22,StateTable,5,FALSE()),""))</f>
        <v/>
      </c>
      <c r="G22" s="13" t="str">
        <f aca="true">IF(D22="","",D22-TODAY())</f>
        <v/>
      </c>
      <c r="H22" s="13" t="str">
        <f aca="true">IF(D22="","",IF(D22&lt;TODAY(),"Expired",IF(D22-TODAY()&lt;=30,"Expires &lt;30 days",IF(D22-TODAY()&lt;=90,"Expires &lt;90 days","Active"))))</f>
        <v/>
      </c>
      <c r="I22" s="15" t="str">
        <f aca="false">IF(A22="","",IFERROR(VLOOKUP(A22,StateTable,9,FALSE())/VLOOKUP(A22,StateTable,4,FALSE()),""))</f>
        <v/>
      </c>
      <c r="J22" s="16" t="str">
        <f aca="false">IF(A22="","",HYPERLINK(VLOOKUP(A22,StateTable,11,FALSE()),"Open portal"))</f>
        <v/>
      </c>
      <c r="K22" s="17"/>
    </row>
    <row r="23" customFormat="false" ht="21.75" hidden="false" customHeight="true" outlineLevel="0" collapsed="false">
      <c r="A23" s="11"/>
      <c r="B23" s="11"/>
      <c r="C23" s="12"/>
      <c r="D23" s="12"/>
      <c r="E23" s="11" t="str">
        <f aca="false">IF(A23="","",IFERROR(VLOOKUP(A23,StateTable,3,FALSE()),""))</f>
        <v/>
      </c>
      <c r="F23" s="11" t="str">
        <f aca="false">IF(A23="","",IFERROR(VLOOKUP(A23,StateTable,5,FALSE()),""))</f>
        <v/>
      </c>
      <c r="G23" s="11" t="str">
        <f aca="true">IF(D23="","",D23-TODAY())</f>
        <v/>
      </c>
      <c r="H23" s="11" t="str">
        <f aca="true">IF(D23="","",IF(D23&lt;TODAY(),"Expired",IF(D23-TODAY()&lt;=30,"Expires &lt;30 days",IF(D23-TODAY()&lt;=90,"Expires &lt;90 days","Active"))))</f>
        <v/>
      </c>
      <c r="I23" s="18" t="str">
        <f aca="false">IF(A23="","",IFERROR(VLOOKUP(A23,StateTable,9,FALSE())/VLOOKUP(A23,StateTable,4,FALSE()),""))</f>
        <v/>
      </c>
      <c r="J23" s="19" t="str">
        <f aca="false">IF(A23="","",HYPERLINK(VLOOKUP(A23,StateTable,11,FALSE()),"Open portal"))</f>
        <v/>
      </c>
      <c r="K23" s="20"/>
    </row>
    <row r="24" customFormat="false" ht="21.75" hidden="false" customHeight="true" outlineLevel="0" collapsed="false">
      <c r="A24" s="13"/>
      <c r="B24" s="13"/>
      <c r="C24" s="14"/>
      <c r="D24" s="14"/>
      <c r="E24" s="13" t="str">
        <f aca="false">IF(A24="","",IFERROR(VLOOKUP(A24,StateTable,3,FALSE()),""))</f>
        <v/>
      </c>
      <c r="F24" s="13" t="str">
        <f aca="false">IF(A24="","",IFERROR(VLOOKUP(A24,StateTable,5,FALSE()),""))</f>
        <v/>
      </c>
      <c r="G24" s="13" t="str">
        <f aca="true">IF(D24="","",D24-TODAY())</f>
        <v/>
      </c>
      <c r="H24" s="13" t="str">
        <f aca="true">IF(D24="","",IF(D24&lt;TODAY(),"Expired",IF(D24-TODAY()&lt;=30,"Expires &lt;30 days",IF(D24-TODAY()&lt;=90,"Expires &lt;90 days","Active"))))</f>
        <v/>
      </c>
      <c r="I24" s="15" t="str">
        <f aca="false">IF(A24="","",IFERROR(VLOOKUP(A24,StateTable,9,FALSE())/VLOOKUP(A24,StateTable,4,FALSE()),""))</f>
        <v/>
      </c>
      <c r="J24" s="16" t="str">
        <f aca="false">IF(A24="","",HYPERLINK(VLOOKUP(A24,StateTable,11,FALSE()),"Open portal"))</f>
        <v/>
      </c>
      <c r="K24" s="17"/>
    </row>
    <row r="25" customFormat="false" ht="21.75" hidden="false" customHeight="true" outlineLevel="0" collapsed="false">
      <c r="A25" s="11"/>
      <c r="B25" s="11"/>
      <c r="C25" s="12"/>
      <c r="D25" s="12"/>
      <c r="E25" s="11" t="str">
        <f aca="false">IF(A25="","",IFERROR(VLOOKUP(A25,StateTable,3,FALSE()),""))</f>
        <v/>
      </c>
      <c r="F25" s="11" t="str">
        <f aca="false">IF(A25="","",IFERROR(VLOOKUP(A25,StateTable,5,FALSE()),""))</f>
        <v/>
      </c>
      <c r="G25" s="11" t="str">
        <f aca="true">IF(D25="","",D25-TODAY())</f>
        <v/>
      </c>
      <c r="H25" s="11" t="str">
        <f aca="true">IF(D25="","",IF(D25&lt;TODAY(),"Expired",IF(D25-TODAY()&lt;=30,"Expires &lt;30 days",IF(D25-TODAY()&lt;=90,"Expires &lt;90 days","Active"))))</f>
        <v/>
      </c>
      <c r="I25" s="18" t="str">
        <f aca="false">IF(A25="","",IFERROR(VLOOKUP(A25,StateTable,9,FALSE())/VLOOKUP(A25,StateTable,4,FALSE()),""))</f>
        <v/>
      </c>
      <c r="J25" s="19" t="str">
        <f aca="false">IF(A25="","",HYPERLINK(VLOOKUP(A25,StateTable,11,FALSE()),"Open portal"))</f>
        <v/>
      </c>
      <c r="K25" s="20"/>
    </row>
    <row r="26" customFormat="false" ht="21.75" hidden="false" customHeight="true" outlineLevel="0" collapsed="false">
      <c r="A26" s="13"/>
      <c r="B26" s="13"/>
      <c r="C26" s="14"/>
      <c r="D26" s="14"/>
      <c r="E26" s="13" t="str">
        <f aca="false">IF(A26="","",IFERROR(VLOOKUP(A26,StateTable,3,FALSE()),""))</f>
        <v/>
      </c>
      <c r="F26" s="13" t="str">
        <f aca="false">IF(A26="","",IFERROR(VLOOKUP(A26,StateTable,5,FALSE()),""))</f>
        <v/>
      </c>
      <c r="G26" s="13" t="str">
        <f aca="true">IF(D26="","",D26-TODAY())</f>
        <v/>
      </c>
      <c r="H26" s="13" t="str">
        <f aca="true">IF(D26="","",IF(D26&lt;TODAY(),"Expired",IF(D26-TODAY()&lt;=30,"Expires &lt;30 days",IF(D26-TODAY()&lt;=90,"Expires &lt;90 days","Active"))))</f>
        <v/>
      </c>
      <c r="I26" s="15" t="str">
        <f aca="false">IF(A26="","",IFERROR(VLOOKUP(A26,StateTable,9,FALSE())/VLOOKUP(A26,StateTable,4,FALSE()),""))</f>
        <v/>
      </c>
      <c r="J26" s="16" t="str">
        <f aca="false">IF(A26="","",HYPERLINK(VLOOKUP(A26,StateTable,11,FALSE()),"Open portal"))</f>
        <v/>
      </c>
      <c r="K26" s="17"/>
    </row>
    <row r="27" customFormat="false" ht="21.75" hidden="false" customHeight="true" outlineLevel="0" collapsed="false">
      <c r="A27" s="11"/>
      <c r="B27" s="11"/>
      <c r="C27" s="12"/>
      <c r="D27" s="12"/>
      <c r="E27" s="11" t="str">
        <f aca="false">IF(A27="","",IFERROR(VLOOKUP(A27,StateTable,3,FALSE()),""))</f>
        <v/>
      </c>
      <c r="F27" s="11" t="str">
        <f aca="false">IF(A27="","",IFERROR(VLOOKUP(A27,StateTable,5,FALSE()),""))</f>
        <v/>
      </c>
      <c r="G27" s="11" t="str">
        <f aca="true">IF(D27="","",D27-TODAY())</f>
        <v/>
      </c>
      <c r="H27" s="11" t="str">
        <f aca="true">IF(D27="","",IF(D27&lt;TODAY(),"Expired",IF(D27-TODAY()&lt;=30,"Expires &lt;30 days",IF(D27-TODAY()&lt;=90,"Expires &lt;90 days","Active"))))</f>
        <v/>
      </c>
      <c r="I27" s="18" t="str">
        <f aca="false">IF(A27="","",IFERROR(VLOOKUP(A27,StateTable,9,FALSE())/VLOOKUP(A27,StateTable,4,FALSE()),""))</f>
        <v/>
      </c>
      <c r="J27" s="19" t="str">
        <f aca="false">IF(A27="","",HYPERLINK(VLOOKUP(A27,StateTable,11,FALSE()),"Open portal"))</f>
        <v/>
      </c>
      <c r="K27" s="20"/>
    </row>
    <row r="28" customFormat="false" ht="21.75" hidden="false" customHeight="true" outlineLevel="0" collapsed="false">
      <c r="A28" s="13"/>
      <c r="B28" s="13"/>
      <c r="C28" s="14"/>
      <c r="D28" s="14"/>
      <c r="E28" s="13" t="str">
        <f aca="false">IF(A28="","",IFERROR(VLOOKUP(A28,StateTable,3,FALSE()),""))</f>
        <v/>
      </c>
      <c r="F28" s="13" t="str">
        <f aca="false">IF(A28="","",IFERROR(VLOOKUP(A28,StateTable,5,FALSE()),""))</f>
        <v/>
      </c>
      <c r="G28" s="13" t="str">
        <f aca="true">IF(D28="","",D28-TODAY())</f>
        <v/>
      </c>
      <c r="H28" s="13" t="str">
        <f aca="true">IF(D28="","",IF(D28&lt;TODAY(),"Expired",IF(D28-TODAY()&lt;=30,"Expires &lt;30 days",IF(D28-TODAY()&lt;=90,"Expires &lt;90 days","Active"))))</f>
        <v/>
      </c>
      <c r="I28" s="15" t="str">
        <f aca="false">IF(A28="","",IFERROR(VLOOKUP(A28,StateTable,9,FALSE())/VLOOKUP(A28,StateTable,4,FALSE()),""))</f>
        <v/>
      </c>
      <c r="J28" s="16" t="str">
        <f aca="false">IF(A28="","",HYPERLINK(VLOOKUP(A28,StateTable,11,FALSE()),"Open portal"))</f>
        <v/>
      </c>
      <c r="K28" s="17"/>
    </row>
    <row r="29" customFormat="false" ht="21.75" hidden="false" customHeight="true" outlineLevel="0" collapsed="false">
      <c r="A29" s="11"/>
      <c r="B29" s="11"/>
      <c r="C29" s="12"/>
      <c r="D29" s="12"/>
      <c r="E29" s="11" t="str">
        <f aca="false">IF(A29="","",IFERROR(VLOOKUP(A29,StateTable,3,FALSE()),""))</f>
        <v/>
      </c>
      <c r="F29" s="11" t="str">
        <f aca="false">IF(A29="","",IFERROR(VLOOKUP(A29,StateTable,5,FALSE()),""))</f>
        <v/>
      </c>
      <c r="G29" s="11" t="str">
        <f aca="true">IF(D29="","",D29-TODAY())</f>
        <v/>
      </c>
      <c r="H29" s="11" t="str">
        <f aca="true">IF(D29="","",IF(D29&lt;TODAY(),"Expired",IF(D29-TODAY()&lt;=30,"Expires &lt;30 days",IF(D29-TODAY()&lt;=90,"Expires &lt;90 days","Active"))))</f>
        <v/>
      </c>
      <c r="I29" s="18" t="str">
        <f aca="false">IF(A29="","",IFERROR(VLOOKUP(A29,StateTable,9,FALSE())/VLOOKUP(A29,StateTable,4,FALSE()),""))</f>
        <v/>
      </c>
      <c r="J29" s="19" t="str">
        <f aca="false">IF(A29="","",HYPERLINK(VLOOKUP(A29,StateTable,11,FALSE()),"Open portal"))</f>
        <v/>
      </c>
      <c r="K29" s="20"/>
    </row>
    <row r="30" customFormat="false" ht="21.75" hidden="false" customHeight="true" outlineLevel="0" collapsed="false">
      <c r="A30" s="13"/>
      <c r="B30" s="13"/>
      <c r="C30" s="14"/>
      <c r="D30" s="14"/>
      <c r="E30" s="13" t="str">
        <f aca="false">IF(A30="","",IFERROR(VLOOKUP(A30,StateTable,3,FALSE()),""))</f>
        <v/>
      </c>
      <c r="F30" s="13" t="str">
        <f aca="false">IF(A30="","",IFERROR(VLOOKUP(A30,StateTable,5,FALSE()),""))</f>
        <v/>
      </c>
      <c r="G30" s="13" t="str">
        <f aca="true">IF(D30="","",D30-TODAY())</f>
        <v/>
      </c>
      <c r="H30" s="13" t="str">
        <f aca="true">IF(D30="","",IF(D30&lt;TODAY(),"Expired",IF(D30-TODAY()&lt;=30,"Expires &lt;30 days",IF(D30-TODAY()&lt;=90,"Expires &lt;90 days","Active"))))</f>
        <v/>
      </c>
      <c r="I30" s="15" t="str">
        <f aca="false">IF(A30="","",IFERROR(VLOOKUP(A30,StateTable,9,FALSE())/VLOOKUP(A30,StateTable,4,FALSE()),""))</f>
        <v/>
      </c>
      <c r="J30" s="16" t="str">
        <f aca="false">IF(A30="","",HYPERLINK(VLOOKUP(A30,StateTable,11,FALSE()),"Open portal"))</f>
        <v/>
      </c>
      <c r="K30" s="17"/>
    </row>
    <row r="31" customFormat="false" ht="21.75" hidden="false" customHeight="true" outlineLevel="0" collapsed="false">
      <c r="A31" s="11"/>
      <c r="B31" s="11"/>
      <c r="C31" s="12"/>
      <c r="D31" s="12"/>
      <c r="E31" s="11" t="str">
        <f aca="false">IF(A31="","",IFERROR(VLOOKUP(A31,StateTable,3,FALSE()),""))</f>
        <v/>
      </c>
      <c r="F31" s="11" t="str">
        <f aca="false">IF(A31="","",IFERROR(VLOOKUP(A31,StateTable,5,FALSE()),""))</f>
        <v/>
      </c>
      <c r="G31" s="11" t="str">
        <f aca="true">IF(D31="","",D31-TODAY())</f>
        <v/>
      </c>
      <c r="H31" s="11" t="str">
        <f aca="true">IF(D31="","",IF(D31&lt;TODAY(),"Expired",IF(D31-TODAY()&lt;=30,"Expires &lt;30 days",IF(D31-TODAY()&lt;=90,"Expires &lt;90 days","Active"))))</f>
        <v/>
      </c>
      <c r="I31" s="18" t="str">
        <f aca="false">IF(A31="","",IFERROR(VLOOKUP(A31,StateTable,9,FALSE())/VLOOKUP(A31,StateTable,4,FALSE()),""))</f>
        <v/>
      </c>
      <c r="J31" s="19" t="str">
        <f aca="false">IF(A31="","",HYPERLINK(VLOOKUP(A31,StateTable,11,FALSE()),"Open portal"))</f>
        <v/>
      </c>
      <c r="K31" s="20"/>
    </row>
    <row r="32" customFormat="false" ht="21.75" hidden="false" customHeight="true" outlineLevel="0" collapsed="false">
      <c r="A32" s="13"/>
      <c r="B32" s="13"/>
      <c r="C32" s="14"/>
      <c r="D32" s="14"/>
      <c r="E32" s="13" t="str">
        <f aca="false">IF(A32="","",IFERROR(VLOOKUP(A32,StateTable,3,FALSE()),""))</f>
        <v/>
      </c>
      <c r="F32" s="13" t="str">
        <f aca="false">IF(A32="","",IFERROR(VLOOKUP(A32,StateTable,5,FALSE()),""))</f>
        <v/>
      </c>
      <c r="G32" s="13" t="str">
        <f aca="true">IF(D32="","",D32-TODAY())</f>
        <v/>
      </c>
      <c r="H32" s="13" t="str">
        <f aca="true">IF(D32="","",IF(D32&lt;TODAY(),"Expired",IF(D32-TODAY()&lt;=30,"Expires &lt;30 days",IF(D32-TODAY()&lt;=90,"Expires &lt;90 days","Active"))))</f>
        <v/>
      </c>
      <c r="I32" s="15" t="str">
        <f aca="false">IF(A32="","",IFERROR(VLOOKUP(A32,StateTable,9,FALSE())/VLOOKUP(A32,StateTable,4,FALSE()),""))</f>
        <v/>
      </c>
      <c r="J32" s="16" t="str">
        <f aca="false">IF(A32="","",HYPERLINK(VLOOKUP(A32,StateTable,11,FALSE()),"Open portal"))</f>
        <v/>
      </c>
      <c r="K32" s="17"/>
    </row>
    <row r="33" customFormat="false" ht="21.75" hidden="false" customHeight="true" outlineLevel="0" collapsed="false">
      <c r="A33" s="11"/>
      <c r="B33" s="11"/>
      <c r="C33" s="12"/>
      <c r="D33" s="12"/>
      <c r="E33" s="11" t="str">
        <f aca="false">IF(A33="","",IFERROR(VLOOKUP(A33,StateTable,3,FALSE()),""))</f>
        <v/>
      </c>
      <c r="F33" s="11" t="str">
        <f aca="false">IF(A33="","",IFERROR(VLOOKUP(A33,StateTable,5,FALSE()),""))</f>
        <v/>
      </c>
      <c r="G33" s="11" t="str">
        <f aca="true">IF(D33="","",D33-TODAY())</f>
        <v/>
      </c>
      <c r="H33" s="11" t="str">
        <f aca="true">IF(D33="","",IF(D33&lt;TODAY(),"Expired",IF(D33-TODAY()&lt;=30,"Expires &lt;30 days",IF(D33-TODAY()&lt;=90,"Expires &lt;90 days","Active"))))</f>
        <v/>
      </c>
      <c r="I33" s="18" t="str">
        <f aca="false">IF(A33="","",IFERROR(VLOOKUP(A33,StateTable,9,FALSE())/VLOOKUP(A33,StateTable,4,FALSE()),""))</f>
        <v/>
      </c>
      <c r="J33" s="19" t="str">
        <f aca="false">IF(A33="","",HYPERLINK(VLOOKUP(A33,StateTable,11,FALSE()),"Open portal"))</f>
        <v/>
      </c>
      <c r="K33" s="20"/>
    </row>
    <row r="34" customFormat="false" ht="21.75" hidden="false" customHeight="true" outlineLevel="0" collapsed="false">
      <c r="A34" s="13"/>
      <c r="B34" s="13"/>
      <c r="C34" s="14"/>
      <c r="D34" s="14"/>
      <c r="E34" s="13" t="str">
        <f aca="false">IF(A34="","",IFERROR(VLOOKUP(A34,StateTable,3,FALSE()),""))</f>
        <v/>
      </c>
      <c r="F34" s="13" t="str">
        <f aca="false">IF(A34="","",IFERROR(VLOOKUP(A34,StateTable,5,FALSE()),""))</f>
        <v/>
      </c>
      <c r="G34" s="13" t="str">
        <f aca="true">IF(D34="","",D34-TODAY())</f>
        <v/>
      </c>
      <c r="H34" s="13" t="str">
        <f aca="true">IF(D34="","",IF(D34&lt;TODAY(),"Expired",IF(D34-TODAY()&lt;=30,"Expires &lt;30 days",IF(D34-TODAY()&lt;=90,"Expires &lt;90 days","Active"))))</f>
        <v/>
      </c>
      <c r="I34" s="15" t="str">
        <f aca="false">IF(A34="","",IFERROR(VLOOKUP(A34,StateTable,9,FALSE())/VLOOKUP(A34,StateTable,4,FALSE()),""))</f>
        <v/>
      </c>
      <c r="J34" s="16" t="str">
        <f aca="false">IF(A34="","",HYPERLINK(VLOOKUP(A34,StateTable,11,FALSE()),"Open portal"))</f>
        <v/>
      </c>
      <c r="K34" s="17"/>
    </row>
    <row r="35" customFormat="false" ht="21.75" hidden="false" customHeight="true" outlineLevel="0" collapsed="false">
      <c r="A35" s="11"/>
      <c r="B35" s="11"/>
      <c r="C35" s="12"/>
      <c r="D35" s="12"/>
      <c r="E35" s="11" t="str">
        <f aca="false">IF(A35="","",IFERROR(VLOOKUP(A35,StateTable,3,FALSE()),""))</f>
        <v/>
      </c>
      <c r="F35" s="11" t="str">
        <f aca="false">IF(A35="","",IFERROR(VLOOKUP(A35,StateTable,5,FALSE()),""))</f>
        <v/>
      </c>
      <c r="G35" s="11" t="str">
        <f aca="true">IF(D35="","",D35-TODAY())</f>
        <v/>
      </c>
      <c r="H35" s="11" t="str">
        <f aca="true">IF(D35="","",IF(D35&lt;TODAY(),"Expired",IF(D35-TODAY()&lt;=30,"Expires &lt;30 days",IF(D35-TODAY()&lt;=90,"Expires &lt;90 days","Active"))))</f>
        <v/>
      </c>
      <c r="I35" s="18" t="str">
        <f aca="false">IF(A35="","",IFERROR(VLOOKUP(A35,StateTable,9,FALSE())/VLOOKUP(A35,StateTable,4,FALSE()),""))</f>
        <v/>
      </c>
      <c r="J35" s="19" t="str">
        <f aca="false">IF(A35="","",HYPERLINK(VLOOKUP(A35,StateTable,11,FALSE()),"Open portal"))</f>
        <v/>
      </c>
      <c r="K35" s="20"/>
    </row>
    <row r="36" customFormat="false" ht="21.75" hidden="false" customHeight="true" outlineLevel="0" collapsed="false">
      <c r="A36" s="13"/>
      <c r="B36" s="13"/>
      <c r="C36" s="14"/>
      <c r="D36" s="14"/>
      <c r="E36" s="13" t="str">
        <f aca="false">IF(A36="","",IFERROR(VLOOKUP(A36,StateTable,3,FALSE()),""))</f>
        <v/>
      </c>
      <c r="F36" s="13" t="str">
        <f aca="false">IF(A36="","",IFERROR(VLOOKUP(A36,StateTable,5,FALSE()),""))</f>
        <v/>
      </c>
      <c r="G36" s="13" t="str">
        <f aca="true">IF(D36="","",D36-TODAY())</f>
        <v/>
      </c>
      <c r="H36" s="13" t="str">
        <f aca="true">IF(D36="","",IF(D36&lt;TODAY(),"Expired",IF(D36-TODAY()&lt;=30,"Expires &lt;30 days",IF(D36-TODAY()&lt;=90,"Expires &lt;90 days","Active"))))</f>
        <v/>
      </c>
      <c r="I36" s="15" t="str">
        <f aca="false">IF(A36="","",IFERROR(VLOOKUP(A36,StateTable,9,FALSE())/VLOOKUP(A36,StateTable,4,FALSE()),""))</f>
        <v/>
      </c>
      <c r="J36" s="16" t="str">
        <f aca="false">IF(A36="","",HYPERLINK(VLOOKUP(A36,StateTable,11,FALSE()),"Open portal"))</f>
        <v/>
      </c>
      <c r="K36" s="17"/>
    </row>
    <row r="37" customFormat="false" ht="21.75" hidden="false" customHeight="true" outlineLevel="0" collapsed="false">
      <c r="A37" s="11"/>
      <c r="B37" s="11"/>
      <c r="C37" s="12"/>
      <c r="D37" s="12"/>
      <c r="E37" s="11" t="str">
        <f aca="false">IF(A37="","",IFERROR(VLOOKUP(A37,StateTable,3,FALSE()),""))</f>
        <v/>
      </c>
      <c r="F37" s="11" t="str">
        <f aca="false">IF(A37="","",IFERROR(VLOOKUP(A37,StateTable,5,FALSE()),""))</f>
        <v/>
      </c>
      <c r="G37" s="11" t="str">
        <f aca="true">IF(D37="","",D37-TODAY())</f>
        <v/>
      </c>
      <c r="H37" s="11" t="str">
        <f aca="true">IF(D37="","",IF(D37&lt;TODAY(),"Expired",IF(D37-TODAY()&lt;=30,"Expires &lt;30 days",IF(D37-TODAY()&lt;=90,"Expires &lt;90 days","Active"))))</f>
        <v/>
      </c>
      <c r="I37" s="18" t="str">
        <f aca="false">IF(A37="","",IFERROR(VLOOKUP(A37,StateTable,9,FALSE())/VLOOKUP(A37,StateTable,4,FALSE()),""))</f>
        <v/>
      </c>
      <c r="J37" s="19" t="str">
        <f aca="false">IF(A37="","",HYPERLINK(VLOOKUP(A37,StateTable,11,FALSE()),"Open portal"))</f>
        <v/>
      </c>
      <c r="K37" s="20"/>
    </row>
    <row r="38" customFormat="false" ht="21.75" hidden="false" customHeight="true" outlineLevel="0" collapsed="false">
      <c r="A38" s="13"/>
      <c r="B38" s="13"/>
      <c r="C38" s="14"/>
      <c r="D38" s="14"/>
      <c r="E38" s="13" t="str">
        <f aca="false">IF(A38="","",IFERROR(VLOOKUP(A38,StateTable,3,FALSE()),""))</f>
        <v/>
      </c>
      <c r="F38" s="13" t="str">
        <f aca="false">IF(A38="","",IFERROR(VLOOKUP(A38,StateTable,5,FALSE()),""))</f>
        <v/>
      </c>
      <c r="G38" s="13" t="str">
        <f aca="true">IF(D38="","",D38-TODAY())</f>
        <v/>
      </c>
      <c r="H38" s="13" t="str">
        <f aca="true">IF(D38="","",IF(D38&lt;TODAY(),"Expired",IF(D38-TODAY()&lt;=30,"Expires &lt;30 days",IF(D38-TODAY()&lt;=90,"Expires &lt;90 days","Active"))))</f>
        <v/>
      </c>
      <c r="I38" s="15" t="str">
        <f aca="false">IF(A38="","",IFERROR(VLOOKUP(A38,StateTable,9,FALSE())/VLOOKUP(A38,StateTable,4,FALSE()),""))</f>
        <v/>
      </c>
      <c r="J38" s="16" t="str">
        <f aca="false">IF(A38="","",HYPERLINK(VLOOKUP(A38,StateTable,11,FALSE()),"Open portal"))</f>
        <v/>
      </c>
      <c r="K38" s="17"/>
    </row>
    <row r="39" customFormat="false" ht="21.75" hidden="false" customHeight="true" outlineLevel="0" collapsed="false">
      <c r="A39" s="11"/>
      <c r="B39" s="11"/>
      <c r="C39" s="12"/>
      <c r="D39" s="12"/>
      <c r="E39" s="11" t="str">
        <f aca="false">IF(A39="","",IFERROR(VLOOKUP(A39,StateTable,3,FALSE()),""))</f>
        <v/>
      </c>
      <c r="F39" s="11" t="str">
        <f aca="false">IF(A39="","",IFERROR(VLOOKUP(A39,StateTable,5,FALSE()),""))</f>
        <v/>
      </c>
      <c r="G39" s="11" t="str">
        <f aca="true">IF(D39="","",D39-TODAY())</f>
        <v/>
      </c>
      <c r="H39" s="11" t="str">
        <f aca="true">IF(D39="","",IF(D39&lt;TODAY(),"Expired",IF(D39-TODAY()&lt;=30,"Expires &lt;30 days",IF(D39-TODAY()&lt;=90,"Expires &lt;90 days","Active"))))</f>
        <v/>
      </c>
      <c r="I39" s="18" t="str">
        <f aca="false">IF(A39="","",IFERROR(VLOOKUP(A39,StateTable,9,FALSE())/VLOOKUP(A39,StateTable,4,FALSE()),""))</f>
        <v/>
      </c>
      <c r="J39" s="19" t="str">
        <f aca="false">IF(A39="","",HYPERLINK(VLOOKUP(A39,StateTable,11,FALSE()),"Open portal"))</f>
        <v/>
      </c>
      <c r="K39" s="20"/>
    </row>
    <row r="40" customFormat="false" ht="21.75" hidden="false" customHeight="true" outlineLevel="0" collapsed="false">
      <c r="A40" s="13"/>
      <c r="B40" s="13"/>
      <c r="C40" s="14"/>
      <c r="D40" s="14"/>
      <c r="E40" s="13" t="str">
        <f aca="false">IF(A40="","",IFERROR(VLOOKUP(A40,StateTable,3,FALSE()),""))</f>
        <v/>
      </c>
      <c r="F40" s="13" t="str">
        <f aca="false">IF(A40="","",IFERROR(VLOOKUP(A40,StateTable,5,FALSE()),""))</f>
        <v/>
      </c>
      <c r="G40" s="13" t="str">
        <f aca="true">IF(D40="","",D40-TODAY())</f>
        <v/>
      </c>
      <c r="H40" s="13" t="str">
        <f aca="true">IF(D40="","",IF(D40&lt;TODAY(),"Expired",IF(D40-TODAY()&lt;=30,"Expires &lt;30 days",IF(D40-TODAY()&lt;=90,"Expires &lt;90 days","Active"))))</f>
        <v/>
      </c>
      <c r="I40" s="15" t="str">
        <f aca="false">IF(A40="","",IFERROR(VLOOKUP(A40,StateTable,9,FALSE())/VLOOKUP(A40,StateTable,4,FALSE()),""))</f>
        <v/>
      </c>
      <c r="J40" s="16" t="str">
        <f aca="false">IF(A40="","",HYPERLINK(VLOOKUP(A40,StateTable,11,FALSE()),"Open portal"))</f>
        <v/>
      </c>
      <c r="K40" s="17"/>
    </row>
    <row r="41" customFormat="false" ht="21.75" hidden="false" customHeight="true" outlineLevel="0" collapsed="false">
      <c r="A41" s="11"/>
      <c r="B41" s="11"/>
      <c r="C41" s="12"/>
      <c r="D41" s="12"/>
      <c r="E41" s="11" t="str">
        <f aca="false">IF(A41="","",IFERROR(VLOOKUP(A41,StateTable,3,FALSE()),""))</f>
        <v/>
      </c>
      <c r="F41" s="11" t="str">
        <f aca="false">IF(A41="","",IFERROR(VLOOKUP(A41,StateTable,5,FALSE()),""))</f>
        <v/>
      </c>
      <c r="G41" s="11" t="str">
        <f aca="true">IF(D41="","",D41-TODAY())</f>
        <v/>
      </c>
      <c r="H41" s="11" t="str">
        <f aca="true">IF(D41="","",IF(D41&lt;TODAY(),"Expired",IF(D41-TODAY()&lt;=30,"Expires &lt;30 days",IF(D41-TODAY()&lt;=90,"Expires &lt;90 days","Active"))))</f>
        <v/>
      </c>
      <c r="I41" s="18" t="str">
        <f aca="false">IF(A41="","",IFERROR(VLOOKUP(A41,StateTable,9,FALSE())/VLOOKUP(A41,StateTable,4,FALSE()),""))</f>
        <v/>
      </c>
      <c r="J41" s="19" t="str">
        <f aca="false">IF(A41="","",HYPERLINK(VLOOKUP(A41,StateTable,11,FALSE()),"Open portal"))</f>
        <v/>
      </c>
      <c r="K41" s="20"/>
    </row>
    <row r="42" customFormat="false" ht="21.75" hidden="false" customHeight="true" outlineLevel="0" collapsed="false">
      <c r="A42" s="13"/>
      <c r="B42" s="13"/>
      <c r="C42" s="14"/>
      <c r="D42" s="14"/>
      <c r="E42" s="13" t="str">
        <f aca="false">IF(A42="","",IFERROR(VLOOKUP(A42,StateTable,3,FALSE()),""))</f>
        <v/>
      </c>
      <c r="F42" s="13" t="str">
        <f aca="false">IF(A42="","",IFERROR(VLOOKUP(A42,StateTable,5,FALSE()),""))</f>
        <v/>
      </c>
      <c r="G42" s="13" t="str">
        <f aca="true">IF(D42="","",D42-TODAY())</f>
        <v/>
      </c>
      <c r="H42" s="13" t="str">
        <f aca="true">IF(D42="","",IF(D42&lt;TODAY(),"Expired",IF(D42-TODAY()&lt;=30,"Expires &lt;30 days",IF(D42-TODAY()&lt;=90,"Expires &lt;90 days","Active"))))</f>
        <v/>
      </c>
      <c r="I42" s="15" t="str">
        <f aca="false">IF(A42="","",IFERROR(VLOOKUP(A42,StateTable,9,FALSE())/VLOOKUP(A42,StateTable,4,FALSE()),""))</f>
        <v/>
      </c>
      <c r="J42" s="16" t="str">
        <f aca="false">IF(A42="","",HYPERLINK(VLOOKUP(A42,StateTable,11,FALSE()),"Open portal"))</f>
        <v/>
      </c>
      <c r="K42" s="17"/>
    </row>
    <row r="43" customFormat="false" ht="21.75" hidden="false" customHeight="true" outlineLevel="0" collapsed="false">
      <c r="A43" s="11"/>
      <c r="B43" s="11"/>
      <c r="C43" s="12"/>
      <c r="D43" s="12"/>
      <c r="E43" s="11" t="str">
        <f aca="false">IF(A43="","",IFERROR(VLOOKUP(A43,StateTable,3,FALSE()),""))</f>
        <v/>
      </c>
      <c r="F43" s="11" t="str">
        <f aca="false">IF(A43="","",IFERROR(VLOOKUP(A43,StateTable,5,FALSE()),""))</f>
        <v/>
      </c>
      <c r="G43" s="11" t="str">
        <f aca="true">IF(D43="","",D43-TODAY())</f>
        <v/>
      </c>
      <c r="H43" s="11" t="str">
        <f aca="true">IF(D43="","",IF(D43&lt;TODAY(),"Expired",IF(D43-TODAY()&lt;=30,"Expires &lt;30 days",IF(D43-TODAY()&lt;=90,"Expires &lt;90 days","Active"))))</f>
        <v/>
      </c>
      <c r="I43" s="18" t="str">
        <f aca="false">IF(A43="","",IFERROR(VLOOKUP(A43,StateTable,9,FALSE())/VLOOKUP(A43,StateTable,4,FALSE()),""))</f>
        <v/>
      </c>
      <c r="J43" s="19" t="str">
        <f aca="false">IF(A43="","",HYPERLINK(VLOOKUP(A43,StateTable,11,FALSE()),"Open portal"))</f>
        <v/>
      </c>
      <c r="K43" s="20"/>
    </row>
    <row r="44" customFormat="false" ht="21.75" hidden="false" customHeight="true" outlineLevel="0" collapsed="false">
      <c r="A44" s="13"/>
      <c r="B44" s="13"/>
      <c r="C44" s="14"/>
      <c r="D44" s="14"/>
      <c r="E44" s="13" t="str">
        <f aca="false">IF(A44="","",IFERROR(VLOOKUP(A44,StateTable,3,FALSE()),""))</f>
        <v/>
      </c>
      <c r="F44" s="13" t="str">
        <f aca="false">IF(A44="","",IFERROR(VLOOKUP(A44,StateTable,5,FALSE()),""))</f>
        <v/>
      </c>
      <c r="G44" s="13" t="str">
        <f aca="true">IF(D44="","",D44-TODAY())</f>
        <v/>
      </c>
      <c r="H44" s="13" t="str">
        <f aca="true">IF(D44="","",IF(D44&lt;TODAY(),"Expired",IF(D44-TODAY()&lt;=30,"Expires &lt;30 days",IF(D44-TODAY()&lt;=90,"Expires &lt;90 days","Active"))))</f>
        <v/>
      </c>
      <c r="I44" s="15" t="str">
        <f aca="false">IF(A44="","",IFERROR(VLOOKUP(A44,StateTable,9,FALSE())/VLOOKUP(A44,StateTable,4,FALSE()),""))</f>
        <v/>
      </c>
      <c r="J44" s="16" t="str">
        <f aca="false">IF(A44="","",HYPERLINK(VLOOKUP(A44,StateTable,11,FALSE()),"Open portal"))</f>
        <v/>
      </c>
      <c r="K44" s="17"/>
    </row>
    <row r="45" customFormat="false" ht="21.75" hidden="false" customHeight="true" outlineLevel="0" collapsed="false">
      <c r="A45" s="11"/>
      <c r="B45" s="11"/>
      <c r="C45" s="12"/>
      <c r="D45" s="12"/>
      <c r="E45" s="11" t="str">
        <f aca="false">IF(A45="","",IFERROR(VLOOKUP(A45,StateTable,3,FALSE()),""))</f>
        <v/>
      </c>
      <c r="F45" s="11" t="str">
        <f aca="false">IF(A45="","",IFERROR(VLOOKUP(A45,StateTable,5,FALSE()),""))</f>
        <v/>
      </c>
      <c r="G45" s="11" t="str">
        <f aca="true">IF(D45="","",D45-TODAY())</f>
        <v/>
      </c>
      <c r="H45" s="11" t="str">
        <f aca="true">IF(D45="","",IF(D45&lt;TODAY(),"Expired",IF(D45-TODAY()&lt;=30,"Expires &lt;30 days",IF(D45-TODAY()&lt;=90,"Expires &lt;90 days","Active"))))</f>
        <v/>
      </c>
      <c r="I45" s="18" t="str">
        <f aca="false">IF(A45="","",IFERROR(VLOOKUP(A45,StateTable,9,FALSE())/VLOOKUP(A45,StateTable,4,FALSE()),""))</f>
        <v/>
      </c>
      <c r="J45" s="19" t="str">
        <f aca="false">IF(A45="","",HYPERLINK(VLOOKUP(A45,StateTable,11,FALSE()),"Open portal"))</f>
        <v/>
      </c>
      <c r="K45" s="20"/>
    </row>
    <row r="46" customFormat="false" ht="21.75" hidden="false" customHeight="true" outlineLevel="0" collapsed="false">
      <c r="A46" s="13"/>
      <c r="B46" s="13"/>
      <c r="C46" s="14"/>
      <c r="D46" s="14"/>
      <c r="E46" s="13" t="str">
        <f aca="false">IF(A46="","",IFERROR(VLOOKUP(A46,StateTable,3,FALSE()),""))</f>
        <v/>
      </c>
      <c r="F46" s="13" t="str">
        <f aca="false">IF(A46="","",IFERROR(VLOOKUP(A46,StateTable,5,FALSE()),""))</f>
        <v/>
      </c>
      <c r="G46" s="13" t="str">
        <f aca="true">IF(D46="","",D46-TODAY())</f>
        <v/>
      </c>
      <c r="H46" s="13" t="str">
        <f aca="true">IF(D46="","",IF(D46&lt;TODAY(),"Expired",IF(D46-TODAY()&lt;=30,"Expires &lt;30 days",IF(D46-TODAY()&lt;=90,"Expires &lt;90 days","Active"))))</f>
        <v/>
      </c>
      <c r="I46" s="15" t="str">
        <f aca="false">IF(A46="","",IFERROR(VLOOKUP(A46,StateTable,9,FALSE())/VLOOKUP(A46,StateTable,4,FALSE()),""))</f>
        <v/>
      </c>
      <c r="J46" s="16" t="str">
        <f aca="false">IF(A46="","",HYPERLINK(VLOOKUP(A46,StateTable,11,FALSE()),"Open portal"))</f>
        <v/>
      </c>
      <c r="K46" s="17"/>
    </row>
    <row r="47" customFormat="false" ht="21.75" hidden="false" customHeight="true" outlineLevel="0" collapsed="false">
      <c r="A47" s="11"/>
      <c r="B47" s="11"/>
      <c r="C47" s="12"/>
      <c r="D47" s="12"/>
      <c r="E47" s="11" t="str">
        <f aca="false">IF(A47="","",IFERROR(VLOOKUP(A47,StateTable,3,FALSE()),""))</f>
        <v/>
      </c>
      <c r="F47" s="11" t="str">
        <f aca="false">IF(A47="","",IFERROR(VLOOKUP(A47,StateTable,5,FALSE()),""))</f>
        <v/>
      </c>
      <c r="G47" s="11" t="str">
        <f aca="true">IF(D47="","",D47-TODAY())</f>
        <v/>
      </c>
      <c r="H47" s="11" t="str">
        <f aca="true">IF(D47="","",IF(D47&lt;TODAY(),"Expired",IF(D47-TODAY()&lt;=30,"Expires &lt;30 days",IF(D47-TODAY()&lt;=90,"Expires &lt;90 days","Active"))))</f>
        <v/>
      </c>
      <c r="I47" s="18" t="str">
        <f aca="false">IF(A47="","",IFERROR(VLOOKUP(A47,StateTable,9,FALSE())/VLOOKUP(A47,StateTable,4,FALSE()),""))</f>
        <v/>
      </c>
      <c r="J47" s="19" t="str">
        <f aca="false">IF(A47="","",HYPERLINK(VLOOKUP(A47,StateTable,11,FALSE()),"Open portal"))</f>
        <v/>
      </c>
      <c r="K47" s="20"/>
    </row>
    <row r="48" customFormat="false" ht="21.75" hidden="false" customHeight="true" outlineLevel="0" collapsed="false">
      <c r="A48" s="13"/>
      <c r="B48" s="13"/>
      <c r="C48" s="14"/>
      <c r="D48" s="14"/>
      <c r="E48" s="13" t="str">
        <f aca="false">IF(A48="","",IFERROR(VLOOKUP(A48,StateTable,3,FALSE()),""))</f>
        <v/>
      </c>
      <c r="F48" s="13" t="str">
        <f aca="false">IF(A48="","",IFERROR(VLOOKUP(A48,StateTable,5,FALSE()),""))</f>
        <v/>
      </c>
      <c r="G48" s="13" t="str">
        <f aca="true">IF(D48="","",D48-TODAY())</f>
        <v/>
      </c>
      <c r="H48" s="13" t="str">
        <f aca="true">IF(D48="","",IF(D48&lt;TODAY(),"Expired",IF(D48-TODAY()&lt;=30,"Expires &lt;30 days",IF(D48-TODAY()&lt;=90,"Expires &lt;90 days","Active"))))</f>
        <v/>
      </c>
      <c r="I48" s="15" t="str">
        <f aca="false">IF(A48="","",IFERROR(VLOOKUP(A48,StateTable,9,FALSE())/VLOOKUP(A48,StateTable,4,FALSE()),""))</f>
        <v/>
      </c>
      <c r="J48" s="16" t="str">
        <f aca="false">IF(A48="","",HYPERLINK(VLOOKUP(A48,StateTable,11,FALSE()),"Open portal"))</f>
        <v/>
      </c>
      <c r="K48" s="17"/>
    </row>
    <row r="49" customFormat="false" ht="21.75" hidden="false" customHeight="true" outlineLevel="0" collapsed="false">
      <c r="A49" s="11"/>
      <c r="B49" s="11"/>
      <c r="C49" s="12"/>
      <c r="D49" s="12"/>
      <c r="E49" s="11" t="str">
        <f aca="false">IF(A49="","",IFERROR(VLOOKUP(A49,StateTable,3,FALSE()),""))</f>
        <v/>
      </c>
      <c r="F49" s="11" t="str">
        <f aca="false">IF(A49="","",IFERROR(VLOOKUP(A49,StateTable,5,FALSE()),""))</f>
        <v/>
      </c>
      <c r="G49" s="11" t="str">
        <f aca="true">IF(D49="","",D49-TODAY())</f>
        <v/>
      </c>
      <c r="H49" s="11" t="str">
        <f aca="true">IF(D49="","",IF(D49&lt;TODAY(),"Expired",IF(D49-TODAY()&lt;=30,"Expires &lt;30 days",IF(D49-TODAY()&lt;=90,"Expires &lt;90 days","Active"))))</f>
        <v/>
      </c>
      <c r="I49" s="18" t="str">
        <f aca="false">IF(A49="","",IFERROR(VLOOKUP(A49,StateTable,9,FALSE())/VLOOKUP(A49,StateTable,4,FALSE()),""))</f>
        <v/>
      </c>
      <c r="J49" s="19" t="str">
        <f aca="false">IF(A49="","",HYPERLINK(VLOOKUP(A49,StateTable,11,FALSE()),"Open portal"))</f>
        <v/>
      </c>
      <c r="K49" s="20"/>
    </row>
    <row r="50" customFormat="false" ht="21.75" hidden="false" customHeight="true" outlineLevel="0" collapsed="false">
      <c r="A50" s="13"/>
      <c r="B50" s="13"/>
      <c r="C50" s="14"/>
      <c r="D50" s="14"/>
      <c r="E50" s="13" t="str">
        <f aca="false">IF(A50="","",IFERROR(VLOOKUP(A50,StateTable,3,FALSE()),""))</f>
        <v/>
      </c>
      <c r="F50" s="13" t="str">
        <f aca="false">IF(A50="","",IFERROR(VLOOKUP(A50,StateTable,5,FALSE()),""))</f>
        <v/>
      </c>
      <c r="G50" s="13" t="str">
        <f aca="true">IF(D50="","",D50-TODAY())</f>
        <v/>
      </c>
      <c r="H50" s="13" t="str">
        <f aca="true">IF(D50="","",IF(D50&lt;TODAY(),"Expired",IF(D50-TODAY()&lt;=30,"Expires &lt;30 days",IF(D50-TODAY()&lt;=90,"Expires &lt;90 days","Active"))))</f>
        <v/>
      </c>
      <c r="I50" s="15" t="str">
        <f aca="false">IF(A50="","",IFERROR(VLOOKUP(A50,StateTable,9,FALSE())/VLOOKUP(A50,StateTable,4,FALSE()),""))</f>
        <v/>
      </c>
      <c r="J50" s="16" t="str">
        <f aca="false">IF(A50="","",HYPERLINK(VLOOKUP(A50,StateTable,11,FALSE()),"Open portal"))</f>
        <v/>
      </c>
      <c r="K50" s="17"/>
    </row>
    <row r="51" customFormat="false" ht="21.75" hidden="false" customHeight="true" outlineLevel="0" collapsed="false">
      <c r="A51" s="11"/>
      <c r="B51" s="11"/>
      <c r="C51" s="12"/>
      <c r="D51" s="12"/>
      <c r="E51" s="11" t="str">
        <f aca="false">IF(A51="","",IFERROR(VLOOKUP(A51,StateTable,3,FALSE()),""))</f>
        <v/>
      </c>
      <c r="F51" s="11" t="str">
        <f aca="false">IF(A51="","",IFERROR(VLOOKUP(A51,StateTable,5,FALSE()),""))</f>
        <v/>
      </c>
      <c r="G51" s="11" t="str">
        <f aca="true">IF(D51="","",D51-TODAY())</f>
        <v/>
      </c>
      <c r="H51" s="11" t="str">
        <f aca="true">IF(D51="","",IF(D51&lt;TODAY(),"Expired",IF(D51-TODAY()&lt;=30,"Expires &lt;30 days",IF(D51-TODAY()&lt;=90,"Expires &lt;90 days","Active"))))</f>
        <v/>
      </c>
      <c r="I51" s="18" t="str">
        <f aca="false">IF(A51="","",IFERROR(VLOOKUP(A51,StateTable,9,FALSE())/VLOOKUP(A51,StateTable,4,FALSE()),""))</f>
        <v/>
      </c>
      <c r="J51" s="19" t="str">
        <f aca="false">IF(A51="","",HYPERLINK(VLOOKUP(A51,StateTable,11,FALSE()),"Open portal"))</f>
        <v/>
      </c>
      <c r="K51" s="20"/>
    </row>
  </sheetData>
  <conditionalFormatting sqref="H2:H51">
    <cfRule type="expression" priority="2" aboveAverage="0" equalAverage="0" bottom="0" percent="0" rank="0" text="" dxfId="0">
      <formula>H2="Expired"</formula>
    </cfRule>
    <cfRule type="expression" priority="3" aboveAverage="0" equalAverage="0" bottom="0" percent="0" rank="0" text="" dxfId="0">
      <formula>H2="Expires &lt;30 days"</formula>
    </cfRule>
    <cfRule type="expression" priority="4" aboveAverage="0" equalAverage="0" bottom="0" percent="0" rank="0" text="" dxfId="1">
      <formula>H2="Expires &lt;90 days"</formula>
    </cfRule>
    <cfRule type="expression" priority="5" aboveAverage="0" equalAverage="0" bottom="0" percent="0" rank="0" text="" dxfId="2">
      <formula>H2="Active"</formula>
    </cfRule>
  </conditionalFormatting>
  <dataValidations count="1">
    <dataValidation allowBlank="true" error="Pick a state from the dropdown." errorStyle="stop" errorTitle="Invalid state" operator="between" showDropDown="false" showErrorMessage="false" showInputMessage="false" sqref="A2:A51" type="list">
      <formula1>StateNames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38"/>
    <col collapsed="false" customWidth="true" hidden="false" outlineLevel="0" max="3" min="3" style="0" width="22"/>
    <col collapsed="false" customWidth="true" hidden="false" outlineLevel="0" max="4" min="4" style="0" width="12"/>
    <col collapsed="false" customWidth="true" hidden="false" outlineLevel="0" max="5" min="5" style="0" width="14"/>
    <col collapsed="false" customWidth="true" hidden="false" outlineLevel="0" max="6" min="6" style="0" width="22"/>
    <col collapsed="false" customWidth="true" hidden="false" outlineLevel="0" max="7" min="7" style="0" width="28"/>
    <col collapsed="false" customWidth="true" hidden="false" outlineLevel="0" max="8" min="8" style="0" width="32"/>
  </cols>
  <sheetData>
    <row r="1" customFormat="false" ht="31.5" hidden="false" customHeight="true" outlineLevel="0" collapsed="false">
      <c r="A1" s="10" t="s">
        <v>59</v>
      </c>
      <c r="B1" s="10" t="s">
        <v>60</v>
      </c>
      <c r="C1" s="10" t="s">
        <v>61</v>
      </c>
      <c r="D1" s="10" t="s">
        <v>62</v>
      </c>
      <c r="E1" s="10" t="s">
        <v>63</v>
      </c>
      <c r="F1" s="10" t="s">
        <v>64</v>
      </c>
      <c r="G1" s="10" t="s">
        <v>65</v>
      </c>
      <c r="H1" s="10" t="s">
        <v>42</v>
      </c>
    </row>
    <row r="2" customFormat="false" ht="21.75" hidden="false" customHeight="true" outlineLevel="0" collapsed="false">
      <c r="A2" s="21" t="s">
        <v>66</v>
      </c>
      <c r="B2" s="17" t="s">
        <v>67</v>
      </c>
      <c r="C2" s="17" t="s">
        <v>68</v>
      </c>
      <c r="D2" s="17" t="n">
        <v>1</v>
      </c>
      <c r="E2" s="17" t="n">
        <v>1</v>
      </c>
      <c r="F2" s="17" t="s">
        <v>43</v>
      </c>
      <c r="G2" s="17"/>
      <c r="H2" s="17"/>
    </row>
    <row r="3" customFormat="false" ht="21.75" hidden="false" customHeight="true" outlineLevel="0" collapsed="false">
      <c r="A3" s="22" t="s">
        <v>69</v>
      </c>
      <c r="B3" s="20" t="s">
        <v>70</v>
      </c>
      <c r="C3" s="20" t="s">
        <v>71</v>
      </c>
      <c r="D3" s="20" t="n">
        <v>4</v>
      </c>
      <c r="E3" s="20" t="n">
        <v>0</v>
      </c>
      <c r="F3" s="20" t="s">
        <v>43</v>
      </c>
      <c r="G3" s="20"/>
      <c r="H3" s="20"/>
    </row>
    <row r="4" customFormat="false" ht="21.75" hidden="false" customHeight="true" outlineLevel="0" collapsed="false">
      <c r="A4" s="21" t="s">
        <v>72</v>
      </c>
      <c r="B4" s="17" t="s">
        <v>73</v>
      </c>
      <c r="C4" s="17" t="s">
        <v>74</v>
      </c>
      <c r="D4" s="17" t="n">
        <v>2</v>
      </c>
      <c r="E4" s="17" t="n">
        <v>0</v>
      </c>
      <c r="F4" s="17" t="s">
        <v>47</v>
      </c>
      <c r="G4" s="17"/>
      <c r="H4" s="17"/>
    </row>
    <row r="5" customFormat="false" ht="21.75" hidden="false" customHeight="true" outlineLevel="0" collapsed="false">
      <c r="A5" s="22"/>
      <c r="B5" s="20"/>
      <c r="C5" s="20"/>
      <c r="D5" s="20"/>
      <c r="E5" s="20"/>
      <c r="F5" s="20"/>
      <c r="G5" s="20"/>
      <c r="H5" s="20"/>
    </row>
    <row r="6" customFormat="false" ht="21.75" hidden="false" customHeight="true" outlineLevel="0" collapsed="false">
      <c r="A6" s="21"/>
      <c r="B6" s="17"/>
      <c r="C6" s="17"/>
      <c r="D6" s="17"/>
      <c r="E6" s="17"/>
      <c r="F6" s="17"/>
      <c r="G6" s="17"/>
      <c r="H6" s="17"/>
    </row>
    <row r="7" customFormat="false" ht="21.75" hidden="false" customHeight="true" outlineLevel="0" collapsed="false">
      <c r="A7" s="22"/>
      <c r="B7" s="20"/>
      <c r="C7" s="20"/>
      <c r="D7" s="20"/>
      <c r="E7" s="20"/>
      <c r="F7" s="20"/>
      <c r="G7" s="20"/>
      <c r="H7" s="20"/>
    </row>
    <row r="8" customFormat="false" ht="21.75" hidden="false" customHeight="true" outlineLevel="0" collapsed="false">
      <c r="A8" s="21"/>
      <c r="B8" s="17"/>
      <c r="C8" s="17"/>
      <c r="D8" s="17"/>
      <c r="E8" s="17"/>
      <c r="F8" s="17"/>
      <c r="G8" s="17"/>
      <c r="H8" s="17"/>
    </row>
    <row r="9" customFormat="false" ht="21.75" hidden="false" customHeight="true" outlineLevel="0" collapsed="false">
      <c r="A9" s="22"/>
      <c r="B9" s="20"/>
      <c r="C9" s="20"/>
      <c r="D9" s="20"/>
      <c r="E9" s="20"/>
      <c r="F9" s="20"/>
      <c r="G9" s="20"/>
      <c r="H9" s="20"/>
    </row>
    <row r="10" customFormat="false" ht="21.75" hidden="false" customHeight="true" outlineLevel="0" collapsed="false">
      <c r="A10" s="21"/>
      <c r="B10" s="17"/>
      <c r="C10" s="17"/>
      <c r="D10" s="17"/>
      <c r="E10" s="17"/>
      <c r="F10" s="17"/>
      <c r="G10" s="17"/>
      <c r="H10" s="17"/>
    </row>
    <row r="11" customFormat="false" ht="21.75" hidden="false" customHeight="true" outlineLevel="0" collapsed="false">
      <c r="A11" s="22"/>
      <c r="B11" s="20"/>
      <c r="C11" s="20"/>
      <c r="D11" s="20"/>
      <c r="E11" s="20"/>
      <c r="F11" s="20"/>
      <c r="G11" s="20"/>
      <c r="H11" s="20"/>
    </row>
    <row r="12" customFormat="false" ht="21.75" hidden="false" customHeight="true" outlineLevel="0" collapsed="false">
      <c r="A12" s="21"/>
      <c r="B12" s="17"/>
      <c r="C12" s="17"/>
      <c r="D12" s="17"/>
      <c r="E12" s="17"/>
      <c r="F12" s="17"/>
      <c r="G12" s="17"/>
      <c r="H12" s="17"/>
    </row>
    <row r="13" customFormat="false" ht="21.75" hidden="false" customHeight="true" outlineLevel="0" collapsed="false">
      <c r="A13" s="22"/>
      <c r="B13" s="20"/>
      <c r="C13" s="20"/>
      <c r="D13" s="20"/>
      <c r="E13" s="20"/>
      <c r="F13" s="20"/>
      <c r="G13" s="20"/>
      <c r="H13" s="20"/>
    </row>
    <row r="14" customFormat="false" ht="21.75" hidden="false" customHeight="true" outlineLevel="0" collapsed="false">
      <c r="A14" s="21"/>
      <c r="B14" s="17"/>
      <c r="C14" s="17"/>
      <c r="D14" s="17"/>
      <c r="E14" s="17"/>
      <c r="F14" s="17"/>
      <c r="G14" s="17"/>
      <c r="H14" s="17"/>
    </row>
    <row r="15" customFormat="false" ht="21.75" hidden="false" customHeight="true" outlineLevel="0" collapsed="false">
      <c r="A15" s="22"/>
      <c r="B15" s="20"/>
      <c r="C15" s="20"/>
      <c r="D15" s="20"/>
      <c r="E15" s="20"/>
      <c r="F15" s="20"/>
      <c r="G15" s="20"/>
      <c r="H15" s="20"/>
    </row>
    <row r="16" customFormat="false" ht="21.75" hidden="false" customHeight="true" outlineLevel="0" collapsed="false">
      <c r="A16" s="21"/>
      <c r="B16" s="17"/>
      <c r="C16" s="17"/>
      <c r="D16" s="17"/>
      <c r="E16" s="17"/>
      <c r="F16" s="17"/>
      <c r="G16" s="17"/>
      <c r="H16" s="17"/>
    </row>
    <row r="17" customFormat="false" ht="21.75" hidden="false" customHeight="true" outlineLevel="0" collapsed="false">
      <c r="A17" s="22"/>
      <c r="B17" s="20"/>
      <c r="C17" s="20"/>
      <c r="D17" s="20"/>
      <c r="E17" s="20"/>
      <c r="F17" s="20"/>
      <c r="G17" s="20"/>
      <c r="H17" s="20"/>
    </row>
    <row r="18" customFormat="false" ht="21.75" hidden="false" customHeight="true" outlineLevel="0" collapsed="false">
      <c r="A18" s="21"/>
      <c r="B18" s="17"/>
      <c r="C18" s="17"/>
      <c r="D18" s="17"/>
      <c r="E18" s="17"/>
      <c r="F18" s="17"/>
      <c r="G18" s="17"/>
      <c r="H18" s="17"/>
    </row>
    <row r="19" customFormat="false" ht="21.75" hidden="false" customHeight="true" outlineLevel="0" collapsed="false">
      <c r="A19" s="22"/>
      <c r="B19" s="20"/>
      <c r="C19" s="20"/>
      <c r="D19" s="20"/>
      <c r="E19" s="20"/>
      <c r="F19" s="20"/>
      <c r="G19" s="20"/>
      <c r="H19" s="20"/>
    </row>
    <row r="20" customFormat="false" ht="21.75" hidden="false" customHeight="true" outlineLevel="0" collapsed="false">
      <c r="A20" s="21"/>
      <c r="B20" s="17"/>
      <c r="C20" s="17"/>
      <c r="D20" s="17"/>
      <c r="E20" s="17"/>
      <c r="F20" s="17"/>
      <c r="G20" s="17"/>
      <c r="H20" s="17"/>
    </row>
    <row r="21" customFormat="false" ht="21.75" hidden="false" customHeight="true" outlineLevel="0" collapsed="false">
      <c r="A21" s="22"/>
      <c r="B21" s="20"/>
      <c r="C21" s="20"/>
      <c r="D21" s="20"/>
      <c r="E21" s="20"/>
      <c r="F21" s="20"/>
      <c r="G21" s="20"/>
      <c r="H21" s="20"/>
    </row>
    <row r="22" customFormat="false" ht="21.75" hidden="false" customHeight="true" outlineLevel="0" collapsed="false">
      <c r="A22" s="21"/>
      <c r="B22" s="17"/>
      <c r="C22" s="17"/>
      <c r="D22" s="17"/>
      <c r="E22" s="17"/>
      <c r="F22" s="17"/>
      <c r="G22" s="17"/>
      <c r="H22" s="17"/>
    </row>
    <row r="23" customFormat="false" ht="21.75" hidden="false" customHeight="true" outlineLevel="0" collapsed="false">
      <c r="A23" s="22"/>
      <c r="B23" s="20"/>
      <c r="C23" s="20"/>
      <c r="D23" s="20"/>
      <c r="E23" s="20"/>
      <c r="F23" s="20"/>
      <c r="G23" s="20"/>
      <c r="H23" s="20"/>
    </row>
    <row r="24" customFormat="false" ht="21.75" hidden="false" customHeight="true" outlineLevel="0" collapsed="false">
      <c r="A24" s="21"/>
      <c r="B24" s="17"/>
      <c r="C24" s="17"/>
      <c r="D24" s="17"/>
      <c r="E24" s="17"/>
      <c r="F24" s="17"/>
      <c r="G24" s="17"/>
      <c r="H24" s="17"/>
    </row>
    <row r="25" customFormat="false" ht="21.75" hidden="false" customHeight="true" outlineLevel="0" collapsed="false">
      <c r="A25" s="22"/>
      <c r="B25" s="20"/>
      <c r="C25" s="20"/>
      <c r="D25" s="20"/>
      <c r="E25" s="20"/>
      <c r="F25" s="20"/>
      <c r="G25" s="20"/>
      <c r="H25" s="20"/>
    </row>
    <row r="26" customFormat="false" ht="21.75" hidden="false" customHeight="true" outlineLevel="0" collapsed="false">
      <c r="A26" s="21"/>
      <c r="B26" s="17"/>
      <c r="C26" s="17"/>
      <c r="D26" s="17"/>
      <c r="E26" s="17"/>
      <c r="F26" s="17"/>
      <c r="G26" s="17"/>
      <c r="H26" s="17"/>
    </row>
    <row r="27" customFormat="false" ht="21.75" hidden="false" customHeight="true" outlineLevel="0" collapsed="false">
      <c r="A27" s="22"/>
      <c r="B27" s="20"/>
      <c r="C27" s="20"/>
      <c r="D27" s="20"/>
      <c r="E27" s="20"/>
      <c r="F27" s="20"/>
      <c r="G27" s="20"/>
      <c r="H27" s="20"/>
    </row>
    <row r="28" customFormat="false" ht="21.75" hidden="false" customHeight="true" outlineLevel="0" collapsed="false">
      <c r="A28" s="21"/>
      <c r="B28" s="17"/>
      <c r="C28" s="17"/>
      <c r="D28" s="17"/>
      <c r="E28" s="17"/>
      <c r="F28" s="17"/>
      <c r="G28" s="17"/>
      <c r="H28" s="17"/>
    </row>
    <row r="29" customFormat="false" ht="21.75" hidden="false" customHeight="true" outlineLevel="0" collapsed="false">
      <c r="A29" s="22"/>
      <c r="B29" s="20"/>
      <c r="C29" s="20"/>
      <c r="D29" s="20"/>
      <c r="E29" s="20"/>
      <c r="F29" s="20"/>
      <c r="G29" s="20"/>
      <c r="H29" s="20"/>
    </row>
    <row r="30" customFormat="false" ht="21.75" hidden="false" customHeight="true" outlineLevel="0" collapsed="false">
      <c r="A30" s="21"/>
      <c r="B30" s="17"/>
      <c r="C30" s="17"/>
      <c r="D30" s="17"/>
      <c r="E30" s="17"/>
      <c r="F30" s="17"/>
      <c r="G30" s="17"/>
      <c r="H30" s="17"/>
    </row>
    <row r="31" customFormat="false" ht="21.75" hidden="false" customHeight="true" outlineLevel="0" collapsed="false">
      <c r="A31" s="22"/>
      <c r="B31" s="20"/>
      <c r="C31" s="20"/>
      <c r="D31" s="20"/>
      <c r="E31" s="20"/>
      <c r="F31" s="20"/>
      <c r="G31" s="20"/>
      <c r="H31" s="20"/>
    </row>
    <row r="32" customFormat="false" ht="21.75" hidden="false" customHeight="true" outlineLevel="0" collapsed="false">
      <c r="A32" s="21"/>
      <c r="B32" s="17"/>
      <c r="C32" s="17"/>
      <c r="D32" s="17"/>
      <c r="E32" s="17"/>
      <c r="F32" s="17"/>
      <c r="G32" s="17"/>
      <c r="H32" s="17"/>
    </row>
    <row r="33" customFormat="false" ht="21.75" hidden="false" customHeight="true" outlineLevel="0" collapsed="false">
      <c r="A33" s="22"/>
      <c r="B33" s="20"/>
      <c r="C33" s="20"/>
      <c r="D33" s="20"/>
      <c r="E33" s="20"/>
      <c r="F33" s="20"/>
      <c r="G33" s="20"/>
      <c r="H33" s="20"/>
    </row>
    <row r="34" customFormat="false" ht="21.75" hidden="false" customHeight="true" outlineLevel="0" collapsed="false">
      <c r="A34" s="21"/>
      <c r="B34" s="17"/>
      <c r="C34" s="17"/>
      <c r="D34" s="17"/>
      <c r="E34" s="17"/>
      <c r="F34" s="17"/>
      <c r="G34" s="17"/>
      <c r="H34" s="17"/>
    </row>
    <row r="35" customFormat="false" ht="21.75" hidden="false" customHeight="true" outlineLevel="0" collapsed="false">
      <c r="A35" s="22"/>
      <c r="B35" s="20"/>
      <c r="C35" s="20"/>
      <c r="D35" s="20"/>
      <c r="E35" s="20"/>
      <c r="F35" s="20"/>
      <c r="G35" s="20"/>
      <c r="H35" s="20"/>
    </row>
    <row r="36" customFormat="false" ht="21.75" hidden="false" customHeight="true" outlineLevel="0" collapsed="false">
      <c r="A36" s="21"/>
      <c r="B36" s="17"/>
      <c r="C36" s="17"/>
      <c r="D36" s="17"/>
      <c r="E36" s="17"/>
      <c r="F36" s="17"/>
      <c r="G36" s="17"/>
      <c r="H36" s="17"/>
    </row>
    <row r="37" customFormat="false" ht="21.75" hidden="false" customHeight="true" outlineLevel="0" collapsed="false">
      <c r="A37" s="22"/>
      <c r="B37" s="20"/>
      <c r="C37" s="20"/>
      <c r="D37" s="20"/>
      <c r="E37" s="20"/>
      <c r="F37" s="20"/>
      <c r="G37" s="20"/>
      <c r="H37" s="20"/>
    </row>
    <row r="38" customFormat="false" ht="21.75" hidden="false" customHeight="true" outlineLevel="0" collapsed="false">
      <c r="A38" s="21"/>
      <c r="B38" s="17"/>
      <c r="C38" s="17"/>
      <c r="D38" s="17"/>
      <c r="E38" s="17"/>
      <c r="F38" s="17"/>
      <c r="G38" s="17"/>
      <c r="H38" s="17"/>
    </row>
    <row r="39" customFormat="false" ht="21.75" hidden="false" customHeight="true" outlineLevel="0" collapsed="false">
      <c r="A39" s="22"/>
      <c r="B39" s="20"/>
      <c r="C39" s="20"/>
      <c r="D39" s="20"/>
      <c r="E39" s="20"/>
      <c r="F39" s="20"/>
      <c r="G39" s="20"/>
      <c r="H39" s="20"/>
    </row>
    <row r="40" customFormat="false" ht="21.75" hidden="false" customHeight="true" outlineLevel="0" collapsed="false">
      <c r="A40" s="21"/>
      <c r="B40" s="17"/>
      <c r="C40" s="17"/>
      <c r="D40" s="17"/>
      <c r="E40" s="17"/>
      <c r="F40" s="17"/>
      <c r="G40" s="17"/>
      <c r="H40" s="17"/>
    </row>
    <row r="41" customFormat="false" ht="21.75" hidden="false" customHeight="true" outlineLevel="0" collapsed="false">
      <c r="A41" s="22"/>
      <c r="B41" s="20"/>
      <c r="C41" s="20"/>
      <c r="D41" s="20"/>
      <c r="E41" s="20"/>
      <c r="F41" s="20"/>
      <c r="G41" s="20"/>
      <c r="H41" s="20"/>
    </row>
    <row r="42" customFormat="false" ht="21.75" hidden="false" customHeight="true" outlineLevel="0" collapsed="false">
      <c r="A42" s="21"/>
      <c r="B42" s="17"/>
      <c r="C42" s="17"/>
      <c r="D42" s="17"/>
      <c r="E42" s="17"/>
      <c r="F42" s="17"/>
      <c r="G42" s="17"/>
      <c r="H42" s="17"/>
    </row>
    <row r="43" customFormat="false" ht="21.75" hidden="false" customHeight="true" outlineLevel="0" collapsed="false">
      <c r="A43" s="22"/>
      <c r="B43" s="20"/>
      <c r="C43" s="20"/>
      <c r="D43" s="20"/>
      <c r="E43" s="20"/>
      <c r="F43" s="20"/>
      <c r="G43" s="20"/>
      <c r="H43" s="20"/>
    </row>
    <row r="44" customFormat="false" ht="21.75" hidden="false" customHeight="true" outlineLevel="0" collapsed="false">
      <c r="A44" s="21"/>
      <c r="B44" s="17"/>
      <c r="C44" s="17"/>
      <c r="D44" s="17"/>
      <c r="E44" s="17"/>
      <c r="F44" s="17"/>
      <c r="G44" s="17"/>
      <c r="H44" s="17"/>
    </row>
    <row r="45" customFormat="false" ht="21.75" hidden="false" customHeight="true" outlineLevel="0" collapsed="false">
      <c r="A45" s="22"/>
      <c r="B45" s="20"/>
      <c r="C45" s="20"/>
      <c r="D45" s="20"/>
      <c r="E45" s="20"/>
      <c r="F45" s="20"/>
      <c r="G45" s="20"/>
      <c r="H45" s="20"/>
    </row>
    <row r="46" customFormat="false" ht="21.75" hidden="false" customHeight="true" outlineLevel="0" collapsed="false">
      <c r="A46" s="21"/>
      <c r="B46" s="17"/>
      <c r="C46" s="17"/>
      <c r="D46" s="17"/>
      <c r="E46" s="17"/>
      <c r="F46" s="17"/>
      <c r="G46" s="17"/>
      <c r="H46" s="17"/>
    </row>
    <row r="47" customFormat="false" ht="21.75" hidden="false" customHeight="true" outlineLevel="0" collapsed="false">
      <c r="A47" s="22"/>
      <c r="B47" s="20"/>
      <c r="C47" s="20"/>
      <c r="D47" s="20"/>
      <c r="E47" s="20"/>
      <c r="F47" s="20"/>
      <c r="G47" s="20"/>
      <c r="H47" s="20"/>
    </row>
    <row r="48" customFormat="false" ht="21.75" hidden="false" customHeight="true" outlineLevel="0" collapsed="false">
      <c r="A48" s="21"/>
      <c r="B48" s="17"/>
      <c r="C48" s="17"/>
      <c r="D48" s="17"/>
      <c r="E48" s="17"/>
      <c r="F48" s="17"/>
      <c r="G48" s="17"/>
      <c r="H48" s="17"/>
    </row>
    <row r="49" customFormat="false" ht="21.75" hidden="false" customHeight="true" outlineLevel="0" collapsed="false">
      <c r="A49" s="22"/>
      <c r="B49" s="20"/>
      <c r="C49" s="20"/>
      <c r="D49" s="20"/>
      <c r="E49" s="20"/>
      <c r="F49" s="20"/>
      <c r="G49" s="20"/>
      <c r="H49" s="20"/>
    </row>
    <row r="50" customFormat="false" ht="21.75" hidden="false" customHeight="true" outlineLevel="0" collapsed="false">
      <c r="A50" s="21"/>
      <c r="B50" s="17"/>
      <c r="C50" s="17"/>
      <c r="D50" s="17"/>
      <c r="E50" s="17"/>
      <c r="F50" s="17"/>
      <c r="G50" s="17"/>
      <c r="H50" s="17"/>
    </row>
    <row r="51" customFormat="false" ht="21.75" hidden="false" customHeight="true" outlineLevel="0" collapsed="false">
      <c r="A51" s="22"/>
      <c r="B51" s="20"/>
      <c r="C51" s="20"/>
      <c r="D51" s="20"/>
      <c r="E51" s="20"/>
      <c r="F51" s="20"/>
      <c r="G51" s="20"/>
      <c r="H51" s="20"/>
    </row>
    <row r="52" customFormat="false" ht="21.75" hidden="false" customHeight="true" outlineLevel="0" collapsed="false">
      <c r="A52" s="21"/>
      <c r="B52" s="17"/>
      <c r="C52" s="17"/>
      <c r="D52" s="17"/>
      <c r="E52" s="17"/>
      <c r="F52" s="17"/>
      <c r="G52" s="17"/>
      <c r="H52" s="17"/>
    </row>
    <row r="53" customFormat="false" ht="21.75" hidden="false" customHeight="true" outlineLevel="0" collapsed="false">
      <c r="A53" s="22"/>
      <c r="B53" s="20"/>
      <c r="C53" s="20"/>
      <c r="D53" s="20"/>
      <c r="E53" s="20"/>
      <c r="F53" s="20"/>
      <c r="G53" s="20"/>
      <c r="H53" s="20"/>
    </row>
    <row r="54" customFormat="false" ht="21.75" hidden="false" customHeight="true" outlineLevel="0" collapsed="false">
      <c r="A54" s="21"/>
      <c r="B54" s="17"/>
      <c r="C54" s="17"/>
      <c r="D54" s="17"/>
      <c r="E54" s="17"/>
      <c r="F54" s="17"/>
      <c r="G54" s="17"/>
      <c r="H54" s="17"/>
    </row>
    <row r="55" customFormat="false" ht="21.75" hidden="false" customHeight="true" outlineLevel="0" collapsed="false">
      <c r="A55" s="22"/>
      <c r="B55" s="20"/>
      <c r="C55" s="20"/>
      <c r="D55" s="20"/>
      <c r="E55" s="20"/>
      <c r="F55" s="20"/>
      <c r="G55" s="20"/>
      <c r="H55" s="20"/>
    </row>
    <row r="56" customFormat="false" ht="21.75" hidden="false" customHeight="true" outlineLevel="0" collapsed="false">
      <c r="A56" s="21"/>
      <c r="B56" s="17"/>
      <c r="C56" s="17"/>
      <c r="D56" s="17"/>
      <c r="E56" s="17"/>
      <c r="F56" s="17"/>
      <c r="G56" s="17"/>
      <c r="H56" s="17"/>
    </row>
    <row r="57" customFormat="false" ht="21.75" hidden="false" customHeight="true" outlineLevel="0" collapsed="false">
      <c r="A57" s="22"/>
      <c r="B57" s="20"/>
      <c r="C57" s="20"/>
      <c r="D57" s="20"/>
      <c r="E57" s="20"/>
      <c r="F57" s="20"/>
      <c r="G57" s="20"/>
      <c r="H57" s="20"/>
    </row>
    <row r="58" customFormat="false" ht="21.75" hidden="false" customHeight="true" outlineLevel="0" collapsed="false">
      <c r="A58" s="21"/>
      <c r="B58" s="17"/>
      <c r="C58" s="17"/>
      <c r="D58" s="17"/>
      <c r="E58" s="17"/>
      <c r="F58" s="17"/>
      <c r="G58" s="17"/>
      <c r="H58" s="17"/>
    </row>
    <row r="59" customFormat="false" ht="21.75" hidden="false" customHeight="true" outlineLevel="0" collapsed="false">
      <c r="A59" s="22"/>
      <c r="B59" s="20"/>
      <c r="C59" s="20"/>
      <c r="D59" s="20"/>
      <c r="E59" s="20"/>
      <c r="F59" s="20"/>
      <c r="G59" s="20"/>
      <c r="H59" s="20"/>
    </row>
    <row r="60" customFormat="false" ht="21.75" hidden="false" customHeight="true" outlineLevel="0" collapsed="false">
      <c r="A60" s="21"/>
      <c r="B60" s="17"/>
      <c r="C60" s="17"/>
      <c r="D60" s="17"/>
      <c r="E60" s="17"/>
      <c r="F60" s="17"/>
      <c r="G60" s="17"/>
      <c r="H60" s="17"/>
    </row>
    <row r="61" customFormat="false" ht="21.75" hidden="false" customHeight="true" outlineLevel="0" collapsed="false">
      <c r="A61" s="22"/>
      <c r="B61" s="20"/>
      <c r="C61" s="20"/>
      <c r="D61" s="20"/>
      <c r="E61" s="20"/>
      <c r="F61" s="20"/>
      <c r="G61" s="20"/>
      <c r="H61" s="20"/>
    </row>
    <row r="62" customFormat="false" ht="21.75" hidden="false" customHeight="true" outlineLevel="0" collapsed="false">
      <c r="A62" s="21"/>
      <c r="B62" s="17"/>
      <c r="C62" s="17"/>
      <c r="D62" s="17"/>
      <c r="E62" s="17"/>
      <c r="F62" s="17"/>
      <c r="G62" s="17"/>
      <c r="H62" s="17"/>
    </row>
    <row r="63" customFormat="false" ht="21.75" hidden="false" customHeight="true" outlineLevel="0" collapsed="false">
      <c r="A63" s="22"/>
      <c r="B63" s="20"/>
      <c r="C63" s="20"/>
      <c r="D63" s="20"/>
      <c r="E63" s="20"/>
      <c r="F63" s="20"/>
      <c r="G63" s="20"/>
      <c r="H63" s="20"/>
    </row>
    <row r="64" customFormat="false" ht="21.75" hidden="false" customHeight="true" outlineLevel="0" collapsed="false">
      <c r="A64" s="21"/>
      <c r="B64" s="17"/>
      <c r="C64" s="17"/>
      <c r="D64" s="17"/>
      <c r="E64" s="17"/>
      <c r="F64" s="17"/>
      <c r="G64" s="17"/>
      <c r="H64" s="17"/>
    </row>
    <row r="65" customFormat="false" ht="21.75" hidden="false" customHeight="true" outlineLevel="0" collapsed="false">
      <c r="A65" s="22"/>
      <c r="B65" s="20"/>
      <c r="C65" s="20"/>
      <c r="D65" s="20"/>
      <c r="E65" s="20"/>
      <c r="F65" s="20"/>
      <c r="G65" s="20"/>
      <c r="H65" s="20"/>
    </row>
    <row r="66" customFormat="false" ht="21.75" hidden="false" customHeight="true" outlineLevel="0" collapsed="false">
      <c r="A66" s="21"/>
      <c r="B66" s="17"/>
      <c r="C66" s="17"/>
      <c r="D66" s="17"/>
      <c r="E66" s="17"/>
      <c r="F66" s="17"/>
      <c r="G66" s="17"/>
      <c r="H66" s="17"/>
    </row>
    <row r="67" customFormat="false" ht="21.75" hidden="false" customHeight="true" outlineLevel="0" collapsed="false">
      <c r="A67" s="22"/>
      <c r="B67" s="20"/>
      <c r="C67" s="20"/>
      <c r="D67" s="20"/>
      <c r="E67" s="20"/>
      <c r="F67" s="20"/>
      <c r="G67" s="20"/>
      <c r="H67" s="20"/>
    </row>
    <row r="68" customFormat="false" ht="21.75" hidden="false" customHeight="true" outlineLevel="0" collapsed="false">
      <c r="A68" s="21"/>
      <c r="B68" s="17"/>
      <c r="C68" s="17"/>
      <c r="D68" s="17"/>
      <c r="E68" s="17"/>
      <c r="F68" s="17"/>
      <c r="G68" s="17"/>
      <c r="H68" s="17"/>
    </row>
    <row r="69" customFormat="false" ht="21.75" hidden="false" customHeight="true" outlineLevel="0" collapsed="false">
      <c r="A69" s="22"/>
      <c r="B69" s="20"/>
      <c r="C69" s="20"/>
      <c r="D69" s="20"/>
      <c r="E69" s="20"/>
      <c r="F69" s="20"/>
      <c r="G69" s="20"/>
      <c r="H69" s="20"/>
    </row>
    <row r="70" customFormat="false" ht="21.75" hidden="false" customHeight="true" outlineLevel="0" collapsed="false">
      <c r="A70" s="21"/>
      <c r="B70" s="17"/>
      <c r="C70" s="17"/>
      <c r="D70" s="17"/>
      <c r="E70" s="17"/>
      <c r="F70" s="17"/>
      <c r="G70" s="17"/>
      <c r="H70" s="17"/>
    </row>
    <row r="71" customFormat="false" ht="21.75" hidden="false" customHeight="true" outlineLevel="0" collapsed="false">
      <c r="A71" s="22"/>
      <c r="B71" s="20"/>
      <c r="C71" s="20"/>
      <c r="D71" s="20"/>
      <c r="E71" s="20"/>
      <c r="F71" s="20"/>
      <c r="G71" s="20"/>
      <c r="H71" s="20"/>
    </row>
    <row r="72" customFormat="false" ht="21.75" hidden="false" customHeight="true" outlineLevel="0" collapsed="false">
      <c r="A72" s="21"/>
      <c r="B72" s="17"/>
      <c r="C72" s="17"/>
      <c r="D72" s="17"/>
      <c r="E72" s="17"/>
      <c r="F72" s="17"/>
      <c r="G72" s="17"/>
      <c r="H72" s="17"/>
    </row>
    <row r="73" customFormat="false" ht="21.75" hidden="false" customHeight="true" outlineLevel="0" collapsed="false">
      <c r="A73" s="22"/>
      <c r="B73" s="20"/>
      <c r="C73" s="20"/>
      <c r="D73" s="20"/>
      <c r="E73" s="20"/>
      <c r="F73" s="20"/>
      <c r="G73" s="20"/>
      <c r="H73" s="20"/>
    </row>
    <row r="74" customFormat="false" ht="21.75" hidden="false" customHeight="true" outlineLevel="0" collapsed="false">
      <c r="A74" s="21"/>
      <c r="B74" s="17"/>
      <c r="C74" s="17"/>
      <c r="D74" s="17"/>
      <c r="E74" s="17"/>
      <c r="F74" s="17"/>
      <c r="G74" s="17"/>
      <c r="H74" s="17"/>
    </row>
    <row r="75" customFormat="false" ht="21.75" hidden="false" customHeight="true" outlineLevel="0" collapsed="false">
      <c r="A75" s="22"/>
      <c r="B75" s="20"/>
      <c r="C75" s="20"/>
      <c r="D75" s="20"/>
      <c r="E75" s="20"/>
      <c r="F75" s="20"/>
      <c r="G75" s="20"/>
      <c r="H75" s="20"/>
    </row>
    <row r="76" customFormat="false" ht="21.75" hidden="false" customHeight="true" outlineLevel="0" collapsed="false">
      <c r="A76" s="21"/>
      <c r="B76" s="17"/>
      <c r="C76" s="17"/>
      <c r="D76" s="17"/>
      <c r="E76" s="17"/>
      <c r="F76" s="17"/>
      <c r="G76" s="17"/>
      <c r="H76" s="17"/>
    </row>
    <row r="77" customFormat="false" ht="21.75" hidden="false" customHeight="true" outlineLevel="0" collapsed="false">
      <c r="A77" s="22"/>
      <c r="B77" s="20"/>
      <c r="C77" s="20"/>
      <c r="D77" s="20"/>
      <c r="E77" s="20"/>
      <c r="F77" s="20"/>
      <c r="G77" s="20"/>
      <c r="H77" s="20"/>
    </row>
    <row r="78" customFormat="false" ht="21.75" hidden="false" customHeight="true" outlineLevel="0" collapsed="false">
      <c r="A78" s="21"/>
      <c r="B78" s="17"/>
      <c r="C78" s="17"/>
      <c r="D78" s="17"/>
      <c r="E78" s="17"/>
      <c r="F78" s="17"/>
      <c r="G78" s="17"/>
      <c r="H78" s="17"/>
    </row>
    <row r="79" customFormat="false" ht="21.75" hidden="false" customHeight="true" outlineLevel="0" collapsed="false">
      <c r="A79" s="22"/>
      <c r="B79" s="20"/>
      <c r="C79" s="20"/>
      <c r="D79" s="20"/>
      <c r="E79" s="20"/>
      <c r="F79" s="20"/>
      <c r="G79" s="20"/>
      <c r="H79" s="20"/>
    </row>
    <row r="80" customFormat="false" ht="21.75" hidden="false" customHeight="true" outlineLevel="0" collapsed="false">
      <c r="A80" s="21"/>
      <c r="B80" s="17"/>
      <c r="C80" s="17"/>
      <c r="D80" s="17"/>
      <c r="E80" s="17"/>
      <c r="F80" s="17"/>
      <c r="G80" s="17"/>
      <c r="H80" s="17"/>
    </row>
    <row r="81" customFormat="false" ht="21.75" hidden="false" customHeight="true" outlineLevel="0" collapsed="false">
      <c r="A81" s="22"/>
      <c r="B81" s="20"/>
      <c r="C81" s="20"/>
      <c r="D81" s="20"/>
      <c r="E81" s="20"/>
      <c r="F81" s="20"/>
      <c r="G81" s="20"/>
      <c r="H81" s="20"/>
    </row>
    <row r="82" customFormat="false" ht="21.75" hidden="false" customHeight="true" outlineLevel="0" collapsed="false">
      <c r="A82" s="21"/>
      <c r="B82" s="17"/>
      <c r="C82" s="17"/>
      <c r="D82" s="17"/>
      <c r="E82" s="17"/>
      <c r="F82" s="17"/>
      <c r="G82" s="17"/>
      <c r="H82" s="17"/>
    </row>
    <row r="83" customFormat="false" ht="21.75" hidden="false" customHeight="true" outlineLevel="0" collapsed="false">
      <c r="A83" s="22"/>
      <c r="B83" s="20"/>
      <c r="C83" s="20"/>
      <c r="D83" s="20"/>
      <c r="E83" s="20"/>
      <c r="F83" s="20"/>
      <c r="G83" s="20"/>
      <c r="H83" s="20"/>
    </row>
    <row r="84" customFormat="false" ht="21.75" hidden="false" customHeight="true" outlineLevel="0" collapsed="false">
      <c r="A84" s="21"/>
      <c r="B84" s="17"/>
      <c r="C84" s="17"/>
      <c r="D84" s="17"/>
      <c r="E84" s="17"/>
      <c r="F84" s="17"/>
      <c r="G84" s="17"/>
      <c r="H84" s="17"/>
    </row>
    <row r="85" customFormat="false" ht="21.75" hidden="false" customHeight="true" outlineLevel="0" collapsed="false">
      <c r="A85" s="22"/>
      <c r="B85" s="20"/>
      <c r="C85" s="20"/>
      <c r="D85" s="20"/>
      <c r="E85" s="20"/>
      <c r="F85" s="20"/>
      <c r="G85" s="20"/>
      <c r="H85" s="20"/>
    </row>
    <row r="86" customFormat="false" ht="21.75" hidden="false" customHeight="true" outlineLevel="0" collapsed="false">
      <c r="A86" s="21"/>
      <c r="B86" s="17"/>
      <c r="C86" s="17"/>
      <c r="D86" s="17"/>
      <c r="E86" s="17"/>
      <c r="F86" s="17"/>
      <c r="G86" s="17"/>
      <c r="H86" s="17"/>
    </row>
    <row r="87" customFormat="false" ht="21.75" hidden="false" customHeight="true" outlineLevel="0" collapsed="false">
      <c r="A87" s="22"/>
      <c r="B87" s="20"/>
      <c r="C87" s="20"/>
      <c r="D87" s="20"/>
      <c r="E87" s="20"/>
      <c r="F87" s="20"/>
      <c r="G87" s="20"/>
      <c r="H87" s="20"/>
    </row>
    <row r="88" customFormat="false" ht="21.75" hidden="false" customHeight="true" outlineLevel="0" collapsed="false">
      <c r="A88" s="21"/>
      <c r="B88" s="17"/>
      <c r="C88" s="17"/>
      <c r="D88" s="17"/>
      <c r="E88" s="17"/>
      <c r="F88" s="17"/>
      <c r="G88" s="17"/>
      <c r="H88" s="17"/>
    </row>
    <row r="89" customFormat="false" ht="21.75" hidden="false" customHeight="true" outlineLevel="0" collapsed="false">
      <c r="A89" s="22"/>
      <c r="B89" s="20"/>
      <c r="C89" s="20"/>
      <c r="D89" s="20"/>
      <c r="E89" s="20"/>
      <c r="F89" s="20"/>
      <c r="G89" s="20"/>
      <c r="H89" s="20"/>
    </row>
    <row r="90" customFormat="false" ht="21.75" hidden="false" customHeight="true" outlineLevel="0" collapsed="false">
      <c r="A90" s="21"/>
      <c r="B90" s="17"/>
      <c r="C90" s="17"/>
      <c r="D90" s="17"/>
      <c r="E90" s="17"/>
      <c r="F90" s="17"/>
      <c r="G90" s="17"/>
      <c r="H90" s="17"/>
    </row>
    <row r="91" customFormat="false" ht="21.75" hidden="false" customHeight="true" outlineLevel="0" collapsed="false">
      <c r="A91" s="22"/>
      <c r="B91" s="20"/>
      <c r="C91" s="20"/>
      <c r="D91" s="20"/>
      <c r="E91" s="20"/>
      <c r="F91" s="20"/>
      <c r="G91" s="20"/>
      <c r="H91" s="20"/>
    </row>
    <row r="92" customFormat="false" ht="21.75" hidden="false" customHeight="true" outlineLevel="0" collapsed="false">
      <c r="A92" s="21"/>
      <c r="B92" s="17"/>
      <c r="C92" s="17"/>
      <c r="D92" s="17"/>
      <c r="E92" s="17"/>
      <c r="F92" s="17"/>
      <c r="G92" s="17"/>
      <c r="H92" s="17"/>
    </row>
    <row r="93" customFormat="false" ht="21.75" hidden="false" customHeight="true" outlineLevel="0" collapsed="false">
      <c r="A93" s="22"/>
      <c r="B93" s="20"/>
      <c r="C93" s="20"/>
      <c r="D93" s="20"/>
      <c r="E93" s="20"/>
      <c r="F93" s="20"/>
      <c r="G93" s="20"/>
      <c r="H93" s="20"/>
    </row>
    <row r="94" customFormat="false" ht="21.75" hidden="false" customHeight="true" outlineLevel="0" collapsed="false">
      <c r="A94" s="21"/>
      <c r="B94" s="17"/>
      <c r="C94" s="17"/>
      <c r="D94" s="17"/>
      <c r="E94" s="17"/>
      <c r="F94" s="17"/>
      <c r="G94" s="17"/>
      <c r="H94" s="17"/>
    </row>
    <row r="95" customFormat="false" ht="21.75" hidden="false" customHeight="true" outlineLevel="0" collapsed="false">
      <c r="A95" s="22"/>
      <c r="B95" s="20"/>
      <c r="C95" s="20"/>
      <c r="D95" s="20"/>
      <c r="E95" s="20"/>
      <c r="F95" s="20"/>
      <c r="G95" s="20"/>
      <c r="H95" s="20"/>
    </row>
    <row r="96" customFormat="false" ht="21.75" hidden="false" customHeight="true" outlineLevel="0" collapsed="false">
      <c r="A96" s="21"/>
      <c r="B96" s="17"/>
      <c r="C96" s="17"/>
      <c r="D96" s="17"/>
      <c r="E96" s="17"/>
      <c r="F96" s="17"/>
      <c r="G96" s="17"/>
      <c r="H96" s="17"/>
    </row>
    <row r="97" customFormat="false" ht="21.75" hidden="false" customHeight="true" outlineLevel="0" collapsed="false">
      <c r="A97" s="22"/>
      <c r="B97" s="20"/>
      <c r="C97" s="20"/>
      <c r="D97" s="20"/>
      <c r="E97" s="20"/>
      <c r="F97" s="20"/>
      <c r="G97" s="20"/>
      <c r="H97" s="20"/>
    </row>
    <row r="98" customFormat="false" ht="21.75" hidden="false" customHeight="true" outlineLevel="0" collapsed="false">
      <c r="A98" s="21"/>
      <c r="B98" s="17"/>
      <c r="C98" s="17"/>
      <c r="D98" s="17"/>
      <c r="E98" s="17"/>
      <c r="F98" s="17"/>
      <c r="G98" s="17"/>
      <c r="H98" s="17"/>
    </row>
    <row r="99" customFormat="false" ht="21.75" hidden="false" customHeight="true" outlineLevel="0" collapsed="false">
      <c r="A99" s="22"/>
      <c r="B99" s="20"/>
      <c r="C99" s="20"/>
      <c r="D99" s="20"/>
      <c r="E99" s="20"/>
      <c r="F99" s="20"/>
      <c r="G99" s="20"/>
      <c r="H99" s="20"/>
    </row>
    <row r="100" customFormat="false" ht="21.75" hidden="false" customHeight="true" outlineLevel="0" collapsed="false">
      <c r="A100" s="21"/>
      <c r="B100" s="17"/>
      <c r="C100" s="17"/>
      <c r="D100" s="17"/>
      <c r="E100" s="17"/>
      <c r="F100" s="17"/>
      <c r="G100" s="17"/>
      <c r="H100" s="17"/>
    </row>
    <row r="101" customFormat="false" ht="21.75" hidden="false" customHeight="true" outlineLevel="0" collapsed="false">
      <c r="A101" s="22"/>
      <c r="B101" s="20"/>
      <c r="C101" s="20"/>
      <c r="D101" s="20"/>
      <c r="E101" s="20"/>
      <c r="F101" s="20"/>
      <c r="G101" s="20"/>
      <c r="H101" s="20"/>
    </row>
  </sheetData>
  <dataValidations count="1">
    <dataValidation allowBlank="true" errorStyle="stop" operator="between" showDropDown="false" showErrorMessage="false" showInputMessage="false" sqref="F2:F101" type="list">
      <formula1>StateNames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8"/>
    <col collapsed="false" customWidth="true" hidden="false" outlineLevel="0" max="3" min="3" style="0" width="14"/>
    <col collapsed="false" customWidth="true" hidden="false" outlineLevel="0" max="4" min="4" style="0" width="12"/>
    <col collapsed="false" customWidth="true" hidden="false" outlineLevel="0" max="5" min="5" style="0" width="14"/>
    <col collapsed="false" customWidth="true" hidden="false" outlineLevel="0" max="7" min="6" style="0" width="16"/>
    <col collapsed="false" customWidth="true" hidden="false" outlineLevel="0" max="8" min="8" style="0" width="14"/>
    <col collapsed="false" customWidth="true" hidden="false" outlineLevel="0" max="9" min="9" style="0" width="18"/>
    <col collapsed="false" customWidth="true" hidden="false" outlineLevel="0" max="10" min="10" style="0" width="14"/>
    <col collapsed="false" customWidth="true" hidden="false" outlineLevel="0" max="11" min="11" style="0" width="50"/>
    <col collapsed="false" customWidth="true" hidden="false" outlineLevel="0" max="12" min="12" style="0" width="60"/>
  </cols>
  <sheetData>
    <row r="1" customFormat="false" ht="31.5" hidden="false" customHeight="true" outlineLevel="0" collapsed="false">
      <c r="A1" s="10" t="s">
        <v>30</v>
      </c>
      <c r="B1" s="10" t="s">
        <v>75</v>
      </c>
      <c r="C1" s="10" t="s">
        <v>36</v>
      </c>
      <c r="D1" s="10" t="s">
        <v>76</v>
      </c>
      <c r="E1" s="10" t="s">
        <v>37</v>
      </c>
      <c r="F1" s="10" t="s">
        <v>77</v>
      </c>
      <c r="G1" s="10" t="s">
        <v>78</v>
      </c>
      <c r="H1" s="10" t="s">
        <v>79</v>
      </c>
      <c r="I1" s="10" t="s">
        <v>80</v>
      </c>
      <c r="J1" s="10" t="s">
        <v>81</v>
      </c>
      <c r="K1" s="10" t="s">
        <v>82</v>
      </c>
      <c r="L1" s="10" t="s">
        <v>42</v>
      </c>
    </row>
    <row r="2" customFormat="false" ht="31.5" hidden="false" customHeight="true" outlineLevel="0" collapsed="false">
      <c r="A2" s="23" t="s">
        <v>83</v>
      </c>
      <c r="B2" s="23" t="s">
        <v>84</v>
      </c>
      <c r="C2" s="23" t="s">
        <v>85</v>
      </c>
      <c r="D2" s="23" t="n">
        <v>2</v>
      </c>
      <c r="E2" s="23" t="n">
        <v>30</v>
      </c>
      <c r="F2" s="23" t="n">
        <v>0</v>
      </c>
      <c r="G2" s="23" t="s">
        <v>86</v>
      </c>
      <c r="H2" s="23" t="n">
        <v>15</v>
      </c>
      <c r="I2" s="24" t="n">
        <v>75</v>
      </c>
      <c r="J2" s="23" t="s">
        <v>86</v>
      </c>
      <c r="K2" s="25" t="s">
        <v>87</v>
      </c>
      <c r="L2" s="23" t="s">
        <v>88</v>
      </c>
    </row>
    <row r="3" customFormat="false" ht="31.5" hidden="false" customHeight="true" outlineLevel="0" collapsed="false">
      <c r="A3" s="26" t="s">
        <v>89</v>
      </c>
      <c r="B3" s="26" t="s">
        <v>90</v>
      </c>
      <c r="C3" s="26" t="s">
        <v>85</v>
      </c>
      <c r="D3" s="26" t="n">
        <v>2</v>
      </c>
      <c r="E3" s="26" t="n">
        <v>24</v>
      </c>
      <c r="F3" s="26" t="n">
        <v>0</v>
      </c>
      <c r="G3" s="26" t="s">
        <v>86</v>
      </c>
      <c r="H3" s="26" t="n">
        <v>12</v>
      </c>
      <c r="I3" s="27" t="n">
        <v>110</v>
      </c>
      <c r="J3" s="26" t="s">
        <v>86</v>
      </c>
      <c r="K3" s="28" t="s">
        <v>91</v>
      </c>
      <c r="L3" s="26" t="s">
        <v>92</v>
      </c>
    </row>
    <row r="4" customFormat="false" ht="31.5" hidden="false" customHeight="true" outlineLevel="0" collapsed="false">
      <c r="A4" s="23" t="s">
        <v>93</v>
      </c>
      <c r="B4" s="23" t="s">
        <v>94</v>
      </c>
      <c r="C4" s="23" t="s">
        <v>95</v>
      </c>
      <c r="D4" s="23" t="n">
        <v>3</v>
      </c>
      <c r="E4" s="23" t="n">
        <v>0</v>
      </c>
      <c r="F4" s="23" t="n">
        <v>0</v>
      </c>
      <c r="G4" s="23" t="s">
        <v>96</v>
      </c>
      <c r="H4" s="23" t="n">
        <v>0</v>
      </c>
      <c r="I4" s="24" t="n">
        <v>100</v>
      </c>
      <c r="J4" s="23" t="s">
        <v>86</v>
      </c>
      <c r="K4" s="25" t="s">
        <v>97</v>
      </c>
      <c r="L4" s="23" t="s">
        <v>98</v>
      </c>
    </row>
    <row r="5" customFormat="false" ht="31.5" hidden="false" customHeight="true" outlineLevel="0" collapsed="false">
      <c r="A5" s="26" t="s">
        <v>99</v>
      </c>
      <c r="B5" s="26" t="s">
        <v>100</v>
      </c>
      <c r="C5" s="26" t="s">
        <v>85</v>
      </c>
      <c r="D5" s="26" t="n">
        <v>2</v>
      </c>
      <c r="E5" s="26" t="n">
        <v>30</v>
      </c>
      <c r="F5" s="26" t="n">
        <v>0</v>
      </c>
      <c r="G5" s="26" t="s">
        <v>86</v>
      </c>
      <c r="H5" s="26" t="n">
        <v>30</v>
      </c>
      <c r="I5" s="27" t="n">
        <v>50</v>
      </c>
      <c r="J5" s="26" t="s">
        <v>86</v>
      </c>
      <c r="K5" s="28" t="s">
        <v>101</v>
      </c>
      <c r="L5" s="26" t="s">
        <v>102</v>
      </c>
    </row>
    <row r="6" customFormat="false" ht="31.5" hidden="false" customHeight="true" outlineLevel="0" collapsed="false">
      <c r="A6" s="23" t="s">
        <v>103</v>
      </c>
      <c r="B6" s="23" t="s">
        <v>104</v>
      </c>
      <c r="C6" s="23" t="s">
        <v>85</v>
      </c>
      <c r="D6" s="23" t="n">
        <v>2</v>
      </c>
      <c r="E6" s="23" t="n">
        <v>0</v>
      </c>
      <c r="F6" s="23" t="n">
        <v>0</v>
      </c>
      <c r="G6" s="23" t="s">
        <v>96</v>
      </c>
      <c r="H6" s="23" t="n">
        <v>0</v>
      </c>
      <c r="I6" s="24" t="n">
        <v>180</v>
      </c>
      <c r="J6" s="23" t="s">
        <v>86</v>
      </c>
      <c r="K6" s="25" t="s">
        <v>105</v>
      </c>
      <c r="L6" s="23" t="s">
        <v>106</v>
      </c>
    </row>
    <row r="7" customFormat="false" ht="31.5" hidden="false" customHeight="true" outlineLevel="0" collapsed="false">
      <c r="A7" s="26" t="s">
        <v>107</v>
      </c>
      <c r="B7" s="26" t="s">
        <v>108</v>
      </c>
      <c r="C7" s="26" t="s">
        <v>85</v>
      </c>
      <c r="D7" s="26" t="n">
        <v>2</v>
      </c>
      <c r="E7" s="26" t="n">
        <v>0</v>
      </c>
      <c r="F7" s="26" t="n">
        <v>0</v>
      </c>
      <c r="G7" s="26" t="s">
        <v>96</v>
      </c>
      <c r="H7" s="26" t="n">
        <v>0</v>
      </c>
      <c r="I7" s="27" t="n">
        <v>70</v>
      </c>
      <c r="J7" s="26" t="s">
        <v>86</v>
      </c>
      <c r="K7" s="28" t="s">
        <v>109</v>
      </c>
      <c r="L7" s="26" t="s">
        <v>110</v>
      </c>
    </row>
    <row r="8" customFormat="false" ht="31.5" hidden="false" customHeight="true" outlineLevel="0" collapsed="false">
      <c r="A8" s="23" t="s">
        <v>111</v>
      </c>
      <c r="B8" s="23" t="s">
        <v>112</v>
      </c>
      <c r="C8" s="23" t="s">
        <v>113</v>
      </c>
      <c r="D8" s="23" t="n">
        <v>1</v>
      </c>
      <c r="E8" s="23" t="n">
        <v>0</v>
      </c>
      <c r="F8" s="23" t="n">
        <v>0</v>
      </c>
      <c r="G8" s="23" t="s">
        <v>96</v>
      </c>
      <c r="H8" s="23" t="n">
        <v>0</v>
      </c>
      <c r="I8" s="24" t="n">
        <v>105</v>
      </c>
      <c r="J8" s="23" t="s">
        <v>86</v>
      </c>
      <c r="K8" s="25" t="s">
        <v>114</v>
      </c>
      <c r="L8" s="23" t="s">
        <v>115</v>
      </c>
    </row>
    <row r="9" customFormat="false" ht="31.5" hidden="false" customHeight="true" outlineLevel="0" collapsed="false">
      <c r="A9" s="26" t="s">
        <v>116</v>
      </c>
      <c r="B9" s="26" t="s">
        <v>117</v>
      </c>
      <c r="C9" s="26" t="s">
        <v>85</v>
      </c>
      <c r="D9" s="26" t="n">
        <v>2</v>
      </c>
      <c r="E9" s="26" t="n">
        <v>24</v>
      </c>
      <c r="F9" s="26" t="n">
        <v>3</v>
      </c>
      <c r="G9" s="26" t="s">
        <v>86</v>
      </c>
      <c r="H9" s="26" t="n">
        <v>15</v>
      </c>
      <c r="I9" s="27" t="n">
        <v>95</v>
      </c>
      <c r="J9" s="26" t="s">
        <v>86</v>
      </c>
      <c r="K9" s="28" t="s">
        <v>118</v>
      </c>
      <c r="L9" s="26" t="s">
        <v>119</v>
      </c>
    </row>
    <row r="10" customFormat="false" ht="31.5" hidden="false" customHeight="true" outlineLevel="0" collapsed="false">
      <c r="A10" s="23" t="s">
        <v>120</v>
      </c>
      <c r="B10" s="23" t="s">
        <v>121</v>
      </c>
      <c r="C10" s="23" t="s">
        <v>85</v>
      </c>
      <c r="D10" s="23" t="n">
        <v>2</v>
      </c>
      <c r="E10" s="23" t="n">
        <v>20</v>
      </c>
      <c r="F10" s="23" t="n">
        <v>1</v>
      </c>
      <c r="G10" s="23" t="s">
        <v>96</v>
      </c>
      <c r="H10" s="23" t="n">
        <v>0</v>
      </c>
      <c r="I10" s="24" t="n">
        <v>200</v>
      </c>
      <c r="J10" s="23" t="s">
        <v>86</v>
      </c>
      <c r="K10" s="25" t="s">
        <v>122</v>
      </c>
      <c r="L10" s="23" t="s">
        <v>123</v>
      </c>
    </row>
    <row r="11" customFormat="false" ht="31.5" hidden="false" customHeight="true" outlineLevel="0" collapsed="false">
      <c r="A11" s="26" t="s">
        <v>47</v>
      </c>
      <c r="B11" s="26" t="s">
        <v>124</v>
      </c>
      <c r="C11" s="26" t="s">
        <v>85</v>
      </c>
      <c r="D11" s="26" t="n">
        <v>2</v>
      </c>
      <c r="E11" s="26" t="n">
        <v>18</v>
      </c>
      <c r="F11" s="26" t="n">
        <v>1</v>
      </c>
      <c r="G11" s="26" t="s">
        <v>96</v>
      </c>
      <c r="H11" s="26" t="n">
        <v>0</v>
      </c>
      <c r="I11" s="27" t="n">
        <v>125</v>
      </c>
      <c r="J11" s="26" t="s">
        <v>86</v>
      </c>
      <c r="K11" s="28" t="s">
        <v>125</v>
      </c>
      <c r="L11" s="26" t="s">
        <v>126</v>
      </c>
    </row>
    <row r="12" customFormat="false" ht="31.5" hidden="false" customHeight="true" outlineLevel="0" collapsed="false">
      <c r="A12" s="23" t="s">
        <v>51</v>
      </c>
      <c r="B12" s="23" t="s">
        <v>127</v>
      </c>
      <c r="C12" s="23" t="s">
        <v>113</v>
      </c>
      <c r="D12" s="23" t="n">
        <v>1</v>
      </c>
      <c r="E12" s="23" t="n">
        <v>15</v>
      </c>
      <c r="F12" s="23" t="n">
        <v>0</v>
      </c>
      <c r="G12" s="23" t="s">
        <v>86</v>
      </c>
      <c r="H12" s="23" t="n">
        <v>7.5</v>
      </c>
      <c r="I12" s="24" t="n">
        <v>80</v>
      </c>
      <c r="J12" s="23" t="s">
        <v>86</v>
      </c>
      <c r="K12" s="25" t="s">
        <v>128</v>
      </c>
      <c r="L12" s="23" t="s">
        <v>129</v>
      </c>
    </row>
    <row r="13" customFormat="false" ht="31.5" hidden="false" customHeight="true" outlineLevel="0" collapsed="false">
      <c r="A13" s="26" t="s">
        <v>130</v>
      </c>
      <c r="B13" s="26" t="s">
        <v>131</v>
      </c>
      <c r="C13" s="26" t="s">
        <v>85</v>
      </c>
      <c r="D13" s="26" t="n">
        <v>2</v>
      </c>
      <c r="E13" s="26" t="n">
        <v>0</v>
      </c>
      <c r="F13" s="26" t="n">
        <v>0</v>
      </c>
      <c r="G13" s="26" t="s">
        <v>96</v>
      </c>
      <c r="H13" s="26" t="n">
        <v>0</v>
      </c>
      <c r="I13" s="27" t="n">
        <v>115</v>
      </c>
      <c r="J13" s="26" t="s">
        <v>86</v>
      </c>
      <c r="K13" s="28" t="s">
        <v>132</v>
      </c>
      <c r="L13" s="26" t="s">
        <v>133</v>
      </c>
    </row>
    <row r="14" customFormat="false" ht="31.5" hidden="false" customHeight="true" outlineLevel="0" collapsed="false">
      <c r="A14" s="23" t="s">
        <v>134</v>
      </c>
      <c r="B14" s="23" t="s">
        <v>135</v>
      </c>
      <c r="C14" s="23" t="s">
        <v>85</v>
      </c>
      <c r="D14" s="23" t="n">
        <v>2</v>
      </c>
      <c r="E14" s="23" t="n">
        <v>30</v>
      </c>
      <c r="F14" s="23" t="n">
        <v>0</v>
      </c>
      <c r="G14" s="23" t="s">
        <v>86</v>
      </c>
      <c r="H14" s="23" t="n">
        <v>30</v>
      </c>
      <c r="I14" s="24" t="n">
        <v>55</v>
      </c>
      <c r="J14" s="23" t="s">
        <v>86</v>
      </c>
      <c r="K14" s="25" t="s">
        <v>136</v>
      </c>
      <c r="L14" s="23" t="s">
        <v>137</v>
      </c>
    </row>
    <row r="15" customFormat="false" ht="31.5" hidden="false" customHeight="true" outlineLevel="0" collapsed="false">
      <c r="A15" s="26" t="s">
        <v>138</v>
      </c>
      <c r="B15" s="26" t="s">
        <v>139</v>
      </c>
      <c r="C15" s="26" t="s">
        <v>85</v>
      </c>
      <c r="D15" s="26" t="n">
        <v>2</v>
      </c>
      <c r="E15" s="26" t="n">
        <v>30</v>
      </c>
      <c r="F15" s="26" t="n">
        <v>1</v>
      </c>
      <c r="G15" s="26" t="s">
        <v>86</v>
      </c>
      <c r="H15" s="26" t="n">
        <v>15</v>
      </c>
      <c r="I15" s="27" t="n">
        <v>80</v>
      </c>
      <c r="J15" s="26" t="s">
        <v>86</v>
      </c>
      <c r="K15" s="28" t="s">
        <v>140</v>
      </c>
      <c r="L15" s="26" t="s">
        <v>141</v>
      </c>
    </row>
    <row r="16" customFormat="false" ht="31.5" hidden="false" customHeight="true" outlineLevel="0" collapsed="false">
      <c r="A16" s="23" t="s">
        <v>55</v>
      </c>
      <c r="B16" s="23" t="s">
        <v>142</v>
      </c>
      <c r="C16" s="23" t="s">
        <v>85</v>
      </c>
      <c r="D16" s="23" t="n">
        <v>2</v>
      </c>
      <c r="E16" s="23" t="n">
        <v>30</v>
      </c>
      <c r="F16" s="23" t="n">
        <v>1</v>
      </c>
      <c r="G16" s="23" t="s">
        <v>86</v>
      </c>
      <c r="H16" s="23" t="n">
        <v>15</v>
      </c>
      <c r="I16" s="24" t="n">
        <v>60</v>
      </c>
      <c r="J16" s="23" t="s">
        <v>86</v>
      </c>
      <c r="K16" s="25" t="s">
        <v>143</v>
      </c>
      <c r="L16" s="23" t="s">
        <v>144</v>
      </c>
    </row>
    <row r="17" customFormat="false" ht="31.5" hidden="false" customHeight="true" outlineLevel="0" collapsed="false">
      <c r="A17" s="26" t="s">
        <v>145</v>
      </c>
      <c r="B17" s="26" t="s">
        <v>146</v>
      </c>
      <c r="C17" s="26" t="s">
        <v>85</v>
      </c>
      <c r="D17" s="26" t="n">
        <v>2</v>
      </c>
      <c r="E17" s="26" t="n">
        <v>30</v>
      </c>
      <c r="F17" s="26" t="n">
        <v>2</v>
      </c>
      <c r="G17" s="26" t="s">
        <v>86</v>
      </c>
      <c r="H17" s="26" t="n">
        <v>15</v>
      </c>
      <c r="I17" s="27" t="n">
        <v>60</v>
      </c>
      <c r="J17" s="26" t="s">
        <v>86</v>
      </c>
      <c r="K17" s="28" t="s">
        <v>147</v>
      </c>
      <c r="L17" s="26" t="s">
        <v>148</v>
      </c>
    </row>
    <row r="18" customFormat="false" ht="31.5" hidden="false" customHeight="true" outlineLevel="0" collapsed="false">
      <c r="A18" s="23" t="s">
        <v>149</v>
      </c>
      <c r="B18" s="23" t="s">
        <v>150</v>
      </c>
      <c r="C18" s="23" t="s">
        <v>85</v>
      </c>
      <c r="D18" s="23" t="n">
        <v>2</v>
      </c>
      <c r="E18" s="23" t="n">
        <v>30</v>
      </c>
      <c r="F18" s="23" t="n">
        <v>0</v>
      </c>
      <c r="G18" s="23" t="s">
        <v>86</v>
      </c>
      <c r="H18" s="23" t="n">
        <v>15</v>
      </c>
      <c r="I18" s="24" t="n">
        <v>60</v>
      </c>
      <c r="J18" s="23" t="s">
        <v>86</v>
      </c>
      <c r="K18" s="25" t="s">
        <v>151</v>
      </c>
      <c r="L18" s="23" t="s">
        <v>152</v>
      </c>
    </row>
    <row r="19" customFormat="false" ht="31.5" hidden="false" customHeight="true" outlineLevel="0" collapsed="false">
      <c r="A19" s="26" t="s">
        <v>153</v>
      </c>
      <c r="B19" s="26" t="s">
        <v>154</v>
      </c>
      <c r="C19" s="26" t="s">
        <v>85</v>
      </c>
      <c r="D19" s="26" t="n">
        <v>2</v>
      </c>
      <c r="E19" s="26" t="n">
        <v>30</v>
      </c>
      <c r="F19" s="26" t="n">
        <v>0</v>
      </c>
      <c r="G19" s="26" t="s">
        <v>86</v>
      </c>
      <c r="H19" s="26" t="n">
        <v>15</v>
      </c>
      <c r="I19" s="27" t="n">
        <v>50</v>
      </c>
      <c r="J19" s="26" t="s">
        <v>86</v>
      </c>
      <c r="K19" s="28" t="s">
        <v>155</v>
      </c>
      <c r="L19" s="26" t="s">
        <v>156</v>
      </c>
    </row>
    <row r="20" customFormat="false" ht="31.5" hidden="false" customHeight="true" outlineLevel="0" collapsed="false">
      <c r="A20" s="23" t="s">
        <v>157</v>
      </c>
      <c r="B20" s="23" t="s">
        <v>158</v>
      </c>
      <c r="C20" s="23" t="s">
        <v>85</v>
      </c>
      <c r="D20" s="23" t="n">
        <v>2</v>
      </c>
      <c r="E20" s="23" t="n">
        <v>30</v>
      </c>
      <c r="F20" s="23" t="n">
        <v>2</v>
      </c>
      <c r="G20" s="23" t="s">
        <v>86</v>
      </c>
      <c r="H20" s="23" t="n">
        <v>7</v>
      </c>
      <c r="I20" s="24" t="n">
        <v>60</v>
      </c>
      <c r="J20" s="23" t="s">
        <v>86</v>
      </c>
      <c r="K20" s="25" t="s">
        <v>159</v>
      </c>
      <c r="L20" s="23" t="s">
        <v>160</v>
      </c>
    </row>
    <row r="21" customFormat="false" ht="31.5" hidden="false" customHeight="true" outlineLevel="0" collapsed="false">
      <c r="A21" s="26" t="s">
        <v>161</v>
      </c>
      <c r="B21" s="26" t="s">
        <v>162</v>
      </c>
      <c r="C21" s="26" t="s">
        <v>85</v>
      </c>
      <c r="D21" s="26" t="n">
        <v>2</v>
      </c>
      <c r="E21" s="26" t="n">
        <v>30</v>
      </c>
      <c r="F21" s="26" t="n">
        <v>0</v>
      </c>
      <c r="G21" s="26" t="s">
        <v>86</v>
      </c>
      <c r="H21" s="26" t="n">
        <v>15</v>
      </c>
      <c r="I21" s="27" t="n">
        <v>100</v>
      </c>
      <c r="J21" s="26" t="s">
        <v>86</v>
      </c>
      <c r="K21" s="28" t="s">
        <v>163</v>
      </c>
      <c r="L21" s="26" t="s">
        <v>92</v>
      </c>
    </row>
    <row r="22" customFormat="false" ht="31.5" hidden="false" customHeight="true" outlineLevel="0" collapsed="false">
      <c r="A22" s="23" t="s">
        <v>164</v>
      </c>
      <c r="B22" s="23" t="s">
        <v>165</v>
      </c>
      <c r="C22" s="23" t="s">
        <v>85</v>
      </c>
      <c r="D22" s="23" t="n">
        <v>2</v>
      </c>
      <c r="E22" s="23" t="n">
        <v>16</v>
      </c>
      <c r="F22" s="23" t="n">
        <v>1</v>
      </c>
      <c r="G22" s="23" t="s">
        <v>86</v>
      </c>
      <c r="H22" s="23" t="n">
        <v>8</v>
      </c>
      <c r="I22" s="24" t="n">
        <v>95</v>
      </c>
      <c r="J22" s="23" t="s">
        <v>86</v>
      </c>
      <c r="K22" s="25" t="s">
        <v>166</v>
      </c>
      <c r="L22" s="23" t="s">
        <v>167</v>
      </c>
    </row>
    <row r="23" customFormat="false" ht="31.5" hidden="false" customHeight="true" outlineLevel="0" collapsed="false">
      <c r="A23" s="26" t="s">
        <v>168</v>
      </c>
      <c r="B23" s="26" t="s">
        <v>169</v>
      </c>
      <c r="C23" s="26" t="s">
        <v>85</v>
      </c>
      <c r="D23" s="26" t="n">
        <v>2</v>
      </c>
      <c r="E23" s="26" t="n">
        <v>0</v>
      </c>
      <c r="F23" s="26" t="n">
        <v>0</v>
      </c>
      <c r="G23" s="26" t="s">
        <v>96</v>
      </c>
      <c r="H23" s="26" t="n">
        <v>0</v>
      </c>
      <c r="I23" s="27" t="n">
        <v>165</v>
      </c>
      <c r="J23" s="26" t="s">
        <v>86</v>
      </c>
      <c r="K23" s="28" t="s">
        <v>170</v>
      </c>
      <c r="L23" s="26" t="s">
        <v>171</v>
      </c>
    </row>
    <row r="24" customFormat="false" ht="31.5" hidden="false" customHeight="true" outlineLevel="0" collapsed="false">
      <c r="A24" s="23" t="s">
        <v>172</v>
      </c>
      <c r="B24" s="23" t="s">
        <v>173</v>
      </c>
      <c r="C24" s="23" t="s">
        <v>85</v>
      </c>
      <c r="D24" s="23" t="n">
        <v>2</v>
      </c>
      <c r="E24" s="23" t="n">
        <v>30</v>
      </c>
      <c r="F24" s="23" t="n">
        <v>2</v>
      </c>
      <c r="G24" s="23" t="s">
        <v>96</v>
      </c>
      <c r="H24" s="23" t="n">
        <v>0</v>
      </c>
      <c r="I24" s="24" t="n">
        <v>80</v>
      </c>
      <c r="J24" s="23" t="s">
        <v>86</v>
      </c>
      <c r="K24" s="25" t="s">
        <v>174</v>
      </c>
      <c r="L24" s="23" t="s">
        <v>175</v>
      </c>
    </row>
    <row r="25" customFormat="false" ht="31.5" hidden="false" customHeight="true" outlineLevel="0" collapsed="false">
      <c r="A25" s="26" t="s">
        <v>176</v>
      </c>
      <c r="B25" s="26" t="s">
        <v>177</v>
      </c>
      <c r="C25" s="26" t="s">
        <v>85</v>
      </c>
      <c r="D25" s="26" t="n">
        <v>2</v>
      </c>
      <c r="E25" s="26" t="n">
        <v>24</v>
      </c>
      <c r="F25" s="26" t="n">
        <v>2</v>
      </c>
      <c r="G25" s="26" t="s">
        <v>86</v>
      </c>
      <c r="H25" s="26" t="n">
        <v>12</v>
      </c>
      <c r="I25" s="27" t="n">
        <v>90</v>
      </c>
      <c r="J25" s="26" t="s">
        <v>86</v>
      </c>
      <c r="K25" s="28" t="s">
        <v>178</v>
      </c>
      <c r="L25" s="26" t="s">
        <v>179</v>
      </c>
    </row>
    <row r="26" customFormat="false" ht="31.5" hidden="false" customHeight="true" outlineLevel="0" collapsed="false">
      <c r="A26" s="23" t="s">
        <v>180</v>
      </c>
      <c r="B26" s="23" t="s">
        <v>181</v>
      </c>
      <c r="C26" s="23" t="s">
        <v>113</v>
      </c>
      <c r="D26" s="23" t="n">
        <v>1</v>
      </c>
      <c r="E26" s="23" t="n">
        <v>15</v>
      </c>
      <c r="F26" s="23" t="n">
        <v>1</v>
      </c>
      <c r="G26" s="23" t="s">
        <v>86</v>
      </c>
      <c r="H26" s="23" t="n">
        <v>15</v>
      </c>
      <c r="I26" s="24" t="n">
        <v>60</v>
      </c>
      <c r="J26" s="23" t="s">
        <v>86</v>
      </c>
      <c r="K26" s="25" t="s">
        <v>182</v>
      </c>
      <c r="L26" s="23" t="s">
        <v>183</v>
      </c>
    </row>
    <row r="27" customFormat="false" ht="31.5" hidden="false" customHeight="true" outlineLevel="0" collapsed="false">
      <c r="A27" s="26" t="s">
        <v>184</v>
      </c>
      <c r="B27" s="26" t="s">
        <v>185</v>
      </c>
      <c r="C27" s="26" t="s">
        <v>85</v>
      </c>
      <c r="D27" s="26" t="n">
        <v>2</v>
      </c>
      <c r="E27" s="26" t="n">
        <v>30</v>
      </c>
      <c r="F27" s="26" t="n">
        <v>0</v>
      </c>
      <c r="G27" s="26" t="s">
        <v>86</v>
      </c>
      <c r="H27" s="26" t="n">
        <v>15</v>
      </c>
      <c r="I27" s="27" t="n">
        <v>80</v>
      </c>
      <c r="J27" s="26" t="s">
        <v>86</v>
      </c>
      <c r="K27" s="28" t="s">
        <v>186</v>
      </c>
      <c r="L27" s="26" t="s">
        <v>187</v>
      </c>
    </row>
    <row r="28" customFormat="false" ht="31.5" hidden="false" customHeight="true" outlineLevel="0" collapsed="false">
      <c r="A28" s="23" t="s">
        <v>188</v>
      </c>
      <c r="B28" s="23" t="s">
        <v>189</v>
      </c>
      <c r="C28" s="23" t="s">
        <v>85</v>
      </c>
      <c r="D28" s="23" t="n">
        <v>2</v>
      </c>
      <c r="E28" s="23" t="n">
        <v>30</v>
      </c>
      <c r="F28" s="23" t="n">
        <v>0</v>
      </c>
      <c r="G28" s="23" t="s">
        <v>86</v>
      </c>
      <c r="H28" s="23" t="n">
        <v>15</v>
      </c>
      <c r="I28" s="24" t="n">
        <v>55</v>
      </c>
      <c r="J28" s="23" t="s">
        <v>86</v>
      </c>
      <c r="K28" s="25" t="s">
        <v>190</v>
      </c>
      <c r="L28" s="23" t="s">
        <v>119</v>
      </c>
    </row>
    <row r="29" customFormat="false" ht="31.5" hidden="false" customHeight="true" outlineLevel="0" collapsed="false">
      <c r="A29" s="26" t="s">
        <v>191</v>
      </c>
      <c r="B29" s="26" t="s">
        <v>192</v>
      </c>
      <c r="C29" s="26" t="s">
        <v>85</v>
      </c>
      <c r="D29" s="26" t="n">
        <v>2</v>
      </c>
      <c r="E29" s="26" t="n">
        <v>30</v>
      </c>
      <c r="F29" s="26" t="n">
        <v>1</v>
      </c>
      <c r="G29" s="26" t="s">
        <v>86</v>
      </c>
      <c r="H29" s="26" t="n">
        <v>15</v>
      </c>
      <c r="I29" s="27" t="n">
        <v>60</v>
      </c>
      <c r="J29" s="26" t="s">
        <v>86</v>
      </c>
      <c r="K29" s="28" t="s">
        <v>193</v>
      </c>
      <c r="L29" s="26" t="s">
        <v>194</v>
      </c>
    </row>
    <row r="30" customFormat="false" ht="31.5" hidden="false" customHeight="true" outlineLevel="0" collapsed="false">
      <c r="A30" s="23" t="s">
        <v>195</v>
      </c>
      <c r="B30" s="23" t="s">
        <v>196</v>
      </c>
      <c r="C30" s="23" t="s">
        <v>85</v>
      </c>
      <c r="D30" s="23" t="n">
        <v>2</v>
      </c>
      <c r="E30" s="23" t="n">
        <v>30</v>
      </c>
      <c r="F30" s="23" t="n">
        <v>2</v>
      </c>
      <c r="G30" s="23" t="s">
        <v>86</v>
      </c>
      <c r="H30" s="23" t="n">
        <v>15</v>
      </c>
      <c r="I30" s="24" t="n">
        <v>100</v>
      </c>
      <c r="J30" s="23" t="s">
        <v>86</v>
      </c>
      <c r="K30" s="25" t="s">
        <v>197</v>
      </c>
      <c r="L30" s="23" t="s">
        <v>198</v>
      </c>
    </row>
    <row r="31" customFormat="false" ht="31.5" hidden="false" customHeight="true" outlineLevel="0" collapsed="false">
      <c r="A31" s="26" t="s">
        <v>199</v>
      </c>
      <c r="B31" s="26" t="s">
        <v>200</v>
      </c>
      <c r="C31" s="26" t="s">
        <v>85</v>
      </c>
      <c r="D31" s="26" t="n">
        <v>2</v>
      </c>
      <c r="E31" s="26" t="n">
        <v>30</v>
      </c>
      <c r="F31" s="26" t="n">
        <v>0</v>
      </c>
      <c r="G31" s="26" t="s">
        <v>86</v>
      </c>
      <c r="H31" s="26" t="n">
        <v>15</v>
      </c>
      <c r="I31" s="27" t="n">
        <v>90</v>
      </c>
      <c r="J31" s="26" t="s">
        <v>86</v>
      </c>
      <c r="K31" s="28" t="s">
        <v>201</v>
      </c>
      <c r="L31" s="26" t="s">
        <v>202</v>
      </c>
    </row>
    <row r="32" customFormat="false" ht="31.5" hidden="false" customHeight="true" outlineLevel="0" collapsed="false">
      <c r="A32" s="23" t="s">
        <v>203</v>
      </c>
      <c r="B32" s="23" t="s">
        <v>204</v>
      </c>
      <c r="C32" s="23" t="s">
        <v>85</v>
      </c>
      <c r="D32" s="23" t="n">
        <v>2</v>
      </c>
      <c r="E32" s="23" t="n">
        <v>24</v>
      </c>
      <c r="F32" s="23" t="n">
        <v>2</v>
      </c>
      <c r="G32" s="23" t="s">
        <v>86</v>
      </c>
      <c r="H32" s="23" t="n">
        <v>12</v>
      </c>
      <c r="I32" s="24" t="n">
        <v>120</v>
      </c>
      <c r="J32" s="23" t="s">
        <v>86</v>
      </c>
      <c r="K32" s="25" t="s">
        <v>205</v>
      </c>
      <c r="L32" s="23" t="s">
        <v>206</v>
      </c>
    </row>
    <row r="33" customFormat="false" ht="31.5" hidden="false" customHeight="true" outlineLevel="0" collapsed="false">
      <c r="A33" s="26" t="s">
        <v>207</v>
      </c>
      <c r="B33" s="26" t="s">
        <v>208</v>
      </c>
      <c r="C33" s="26" t="s">
        <v>85</v>
      </c>
      <c r="D33" s="26" t="n">
        <v>2</v>
      </c>
      <c r="E33" s="26" t="n">
        <v>30</v>
      </c>
      <c r="F33" s="26" t="n">
        <v>2</v>
      </c>
      <c r="G33" s="26" t="s">
        <v>86</v>
      </c>
      <c r="H33" s="26" t="n">
        <v>15</v>
      </c>
      <c r="I33" s="27" t="n">
        <v>65</v>
      </c>
      <c r="J33" s="26" t="s">
        <v>86</v>
      </c>
      <c r="K33" s="28" t="s">
        <v>209</v>
      </c>
      <c r="L33" s="26" t="s">
        <v>187</v>
      </c>
    </row>
    <row r="34" customFormat="false" ht="31.5" hidden="false" customHeight="true" outlineLevel="0" collapsed="false">
      <c r="A34" s="23" t="s">
        <v>210</v>
      </c>
      <c r="B34" s="23" t="s">
        <v>211</v>
      </c>
      <c r="C34" s="23" t="s">
        <v>95</v>
      </c>
      <c r="D34" s="23" t="n">
        <v>3</v>
      </c>
      <c r="E34" s="23" t="n">
        <v>36</v>
      </c>
      <c r="F34" s="23" t="n">
        <v>1</v>
      </c>
      <c r="G34" s="23" t="s">
        <v>96</v>
      </c>
      <c r="H34" s="23" t="n">
        <v>0</v>
      </c>
      <c r="I34" s="24" t="n">
        <v>133</v>
      </c>
      <c r="J34" s="23" t="s">
        <v>86</v>
      </c>
      <c r="K34" s="25" t="s">
        <v>212</v>
      </c>
      <c r="L34" s="23" t="s">
        <v>213</v>
      </c>
    </row>
    <row r="35" customFormat="false" ht="31.5" hidden="false" customHeight="true" outlineLevel="0" collapsed="false">
      <c r="A35" s="26" t="s">
        <v>214</v>
      </c>
      <c r="B35" s="26" t="s">
        <v>215</v>
      </c>
      <c r="C35" s="26" t="s">
        <v>113</v>
      </c>
      <c r="D35" s="26" t="n">
        <v>1</v>
      </c>
      <c r="E35" s="26" t="n">
        <v>15</v>
      </c>
      <c r="F35" s="26" t="n">
        <v>1</v>
      </c>
      <c r="G35" s="26" t="s">
        <v>86</v>
      </c>
      <c r="H35" s="26" t="n">
        <v>15</v>
      </c>
      <c r="I35" s="27" t="n">
        <v>65</v>
      </c>
      <c r="J35" s="26" t="s">
        <v>86</v>
      </c>
      <c r="K35" s="28" t="s">
        <v>216</v>
      </c>
      <c r="L35" s="26" t="s">
        <v>217</v>
      </c>
    </row>
    <row r="36" customFormat="false" ht="31.5" hidden="false" customHeight="true" outlineLevel="0" collapsed="false">
      <c r="A36" s="23" t="s">
        <v>218</v>
      </c>
      <c r="B36" s="23" t="s">
        <v>219</v>
      </c>
      <c r="C36" s="23" t="s">
        <v>85</v>
      </c>
      <c r="D36" s="23" t="n">
        <v>2</v>
      </c>
      <c r="E36" s="23" t="n">
        <v>30</v>
      </c>
      <c r="F36" s="23" t="n">
        <v>1</v>
      </c>
      <c r="G36" s="23" t="s">
        <v>86</v>
      </c>
      <c r="H36" s="23" t="n">
        <v>15</v>
      </c>
      <c r="I36" s="24" t="n">
        <v>55</v>
      </c>
      <c r="J36" s="23" t="s">
        <v>86</v>
      </c>
      <c r="K36" s="25" t="s">
        <v>220</v>
      </c>
      <c r="L36" s="23" t="s">
        <v>221</v>
      </c>
    </row>
    <row r="37" customFormat="false" ht="31.5" hidden="false" customHeight="true" outlineLevel="0" collapsed="false">
      <c r="A37" s="26" t="s">
        <v>222</v>
      </c>
      <c r="B37" s="26" t="s">
        <v>223</v>
      </c>
      <c r="C37" s="26" t="s">
        <v>85</v>
      </c>
      <c r="D37" s="26" t="n">
        <v>2</v>
      </c>
      <c r="E37" s="26" t="n">
        <v>30</v>
      </c>
      <c r="F37" s="26" t="n">
        <v>2</v>
      </c>
      <c r="G37" s="26" t="s">
        <v>86</v>
      </c>
      <c r="H37" s="26" t="n">
        <v>15</v>
      </c>
      <c r="I37" s="27" t="n">
        <v>55</v>
      </c>
      <c r="J37" s="26" t="s">
        <v>86</v>
      </c>
      <c r="K37" s="28" t="s">
        <v>224</v>
      </c>
      <c r="L37" s="26" t="s">
        <v>92</v>
      </c>
    </row>
    <row r="38" customFormat="false" ht="31.5" hidden="false" customHeight="true" outlineLevel="0" collapsed="false">
      <c r="A38" s="23" t="s">
        <v>225</v>
      </c>
      <c r="B38" s="23" t="s">
        <v>226</v>
      </c>
      <c r="C38" s="23" t="s">
        <v>85</v>
      </c>
      <c r="D38" s="23" t="n">
        <v>2</v>
      </c>
      <c r="E38" s="23" t="n">
        <v>30</v>
      </c>
      <c r="F38" s="23" t="n">
        <v>0</v>
      </c>
      <c r="G38" s="23" t="s">
        <v>86</v>
      </c>
      <c r="H38" s="23" t="n">
        <v>15</v>
      </c>
      <c r="I38" s="24" t="n">
        <v>75</v>
      </c>
      <c r="J38" s="23" t="s">
        <v>86</v>
      </c>
      <c r="K38" s="25" t="s">
        <v>227</v>
      </c>
      <c r="L38" s="23" t="s">
        <v>202</v>
      </c>
    </row>
    <row r="39" customFormat="false" ht="31.5" hidden="false" customHeight="true" outlineLevel="0" collapsed="false">
      <c r="A39" s="26" t="s">
        <v>228</v>
      </c>
      <c r="B39" s="26" t="s">
        <v>229</v>
      </c>
      <c r="C39" s="26" t="s">
        <v>85</v>
      </c>
      <c r="D39" s="26" t="n">
        <v>2</v>
      </c>
      <c r="E39" s="26" t="n">
        <v>30</v>
      </c>
      <c r="F39" s="26" t="n">
        <v>0</v>
      </c>
      <c r="G39" s="26" t="s">
        <v>86</v>
      </c>
      <c r="H39" s="26" t="n">
        <v>15</v>
      </c>
      <c r="I39" s="27" t="n">
        <v>100</v>
      </c>
      <c r="J39" s="26" t="s">
        <v>86</v>
      </c>
      <c r="K39" s="28" t="s">
        <v>230</v>
      </c>
      <c r="L39" s="26" t="s">
        <v>198</v>
      </c>
    </row>
    <row r="40" customFormat="false" ht="31.5" hidden="false" customHeight="true" outlineLevel="0" collapsed="false">
      <c r="A40" s="23" t="s">
        <v>231</v>
      </c>
      <c r="B40" s="23" t="s">
        <v>232</v>
      </c>
      <c r="C40" s="23" t="s">
        <v>85</v>
      </c>
      <c r="D40" s="23" t="n">
        <v>2</v>
      </c>
      <c r="E40" s="23" t="n">
        <v>24</v>
      </c>
      <c r="F40" s="23" t="n">
        <v>0</v>
      </c>
      <c r="G40" s="23" t="s">
        <v>86</v>
      </c>
      <c r="H40" s="23" t="n">
        <v>12</v>
      </c>
      <c r="I40" s="24" t="n">
        <v>100</v>
      </c>
      <c r="J40" s="23" t="s">
        <v>86</v>
      </c>
      <c r="K40" s="25" t="s">
        <v>233</v>
      </c>
      <c r="L40" s="23" t="s">
        <v>234</v>
      </c>
    </row>
    <row r="41" customFormat="false" ht="31.5" hidden="false" customHeight="true" outlineLevel="0" collapsed="false">
      <c r="A41" s="26" t="s">
        <v>235</v>
      </c>
      <c r="B41" s="26" t="s">
        <v>236</v>
      </c>
      <c r="C41" s="26" t="s">
        <v>85</v>
      </c>
      <c r="D41" s="26" t="n">
        <v>2</v>
      </c>
      <c r="E41" s="26" t="n">
        <v>0</v>
      </c>
      <c r="F41" s="26" t="n">
        <v>0</v>
      </c>
      <c r="G41" s="26" t="s">
        <v>96</v>
      </c>
      <c r="H41" s="26" t="n">
        <v>0</v>
      </c>
      <c r="I41" s="27" t="n">
        <v>120</v>
      </c>
      <c r="J41" s="26" t="s">
        <v>86</v>
      </c>
      <c r="K41" s="28" t="s">
        <v>237</v>
      </c>
      <c r="L41" s="26" t="s">
        <v>238</v>
      </c>
    </row>
    <row r="42" customFormat="false" ht="31.5" hidden="false" customHeight="true" outlineLevel="0" collapsed="false">
      <c r="A42" s="23" t="s">
        <v>239</v>
      </c>
      <c r="B42" s="23" t="s">
        <v>240</v>
      </c>
      <c r="C42" s="23" t="s">
        <v>85</v>
      </c>
      <c r="D42" s="23" t="n">
        <v>2</v>
      </c>
      <c r="E42" s="23" t="n">
        <v>30</v>
      </c>
      <c r="F42" s="23" t="n">
        <v>0</v>
      </c>
      <c r="G42" s="23" t="s">
        <v>86</v>
      </c>
      <c r="H42" s="23" t="n">
        <v>15</v>
      </c>
      <c r="I42" s="24" t="n">
        <v>75</v>
      </c>
      <c r="J42" s="23" t="s">
        <v>86</v>
      </c>
      <c r="K42" s="25" t="s">
        <v>241</v>
      </c>
      <c r="L42" s="23" t="s">
        <v>119</v>
      </c>
    </row>
    <row r="43" customFormat="false" ht="31.5" hidden="false" customHeight="true" outlineLevel="0" collapsed="false">
      <c r="A43" s="26" t="s">
        <v>242</v>
      </c>
      <c r="B43" s="26" t="s">
        <v>243</v>
      </c>
      <c r="C43" s="26" t="s">
        <v>85</v>
      </c>
      <c r="D43" s="26" t="n">
        <v>2</v>
      </c>
      <c r="E43" s="26" t="n">
        <v>30</v>
      </c>
      <c r="F43" s="26" t="n">
        <v>0</v>
      </c>
      <c r="G43" s="26" t="s">
        <v>86</v>
      </c>
      <c r="H43" s="26" t="n">
        <v>15</v>
      </c>
      <c r="I43" s="27" t="n">
        <v>50</v>
      </c>
      <c r="J43" s="26" t="s">
        <v>86</v>
      </c>
      <c r="K43" s="28" t="s">
        <v>244</v>
      </c>
      <c r="L43" s="26" t="s">
        <v>245</v>
      </c>
    </row>
    <row r="44" customFormat="false" ht="31.5" hidden="false" customHeight="true" outlineLevel="0" collapsed="false">
      <c r="A44" s="23" t="s">
        <v>246</v>
      </c>
      <c r="B44" s="23" t="s">
        <v>247</v>
      </c>
      <c r="C44" s="23" t="s">
        <v>85</v>
      </c>
      <c r="D44" s="23" t="n">
        <v>2</v>
      </c>
      <c r="E44" s="23" t="n">
        <v>24</v>
      </c>
      <c r="F44" s="23" t="n">
        <v>0</v>
      </c>
      <c r="G44" s="23" t="s">
        <v>86</v>
      </c>
      <c r="H44" s="23" t="n">
        <v>12</v>
      </c>
      <c r="I44" s="24" t="n">
        <v>50</v>
      </c>
      <c r="J44" s="23" t="s">
        <v>86</v>
      </c>
      <c r="K44" s="25" t="s">
        <v>248</v>
      </c>
      <c r="L44" s="23" t="s">
        <v>202</v>
      </c>
    </row>
    <row r="45" customFormat="false" ht="31.5" hidden="false" customHeight="true" outlineLevel="0" collapsed="false">
      <c r="A45" s="26" t="s">
        <v>43</v>
      </c>
      <c r="B45" s="26" t="s">
        <v>249</v>
      </c>
      <c r="C45" s="26" t="s">
        <v>113</v>
      </c>
      <c r="D45" s="26" t="n">
        <v>1</v>
      </c>
      <c r="E45" s="26" t="n">
        <v>15</v>
      </c>
      <c r="F45" s="26" t="n">
        <v>1</v>
      </c>
      <c r="G45" s="26" t="s">
        <v>86</v>
      </c>
      <c r="H45" s="26" t="n">
        <v>14</v>
      </c>
      <c r="I45" s="27" t="n">
        <v>70</v>
      </c>
      <c r="J45" s="26" t="s">
        <v>86</v>
      </c>
      <c r="K45" s="28" t="s">
        <v>250</v>
      </c>
      <c r="L45" s="26" t="s">
        <v>251</v>
      </c>
    </row>
    <row r="46" customFormat="false" ht="31.5" hidden="false" customHeight="true" outlineLevel="0" collapsed="false">
      <c r="A46" s="23" t="s">
        <v>252</v>
      </c>
      <c r="B46" s="23" t="s">
        <v>253</v>
      </c>
      <c r="C46" s="23" t="s">
        <v>85</v>
      </c>
      <c r="D46" s="23" t="n">
        <v>2</v>
      </c>
      <c r="E46" s="23" t="n">
        <v>30</v>
      </c>
      <c r="F46" s="23" t="n">
        <v>0</v>
      </c>
      <c r="G46" s="23" t="s">
        <v>86</v>
      </c>
      <c r="H46" s="23" t="n">
        <v>15</v>
      </c>
      <c r="I46" s="24" t="n">
        <v>50</v>
      </c>
      <c r="J46" s="23" t="s">
        <v>86</v>
      </c>
      <c r="K46" s="25" t="s">
        <v>254</v>
      </c>
      <c r="L46" s="23" t="s">
        <v>255</v>
      </c>
    </row>
    <row r="47" customFormat="false" ht="31.5" hidden="false" customHeight="true" outlineLevel="0" collapsed="false">
      <c r="A47" s="26" t="s">
        <v>256</v>
      </c>
      <c r="B47" s="26" t="s">
        <v>257</v>
      </c>
      <c r="C47" s="26" t="s">
        <v>85</v>
      </c>
      <c r="D47" s="26" t="n">
        <v>2</v>
      </c>
      <c r="E47" s="26" t="n">
        <v>30</v>
      </c>
      <c r="F47" s="26" t="n">
        <v>0</v>
      </c>
      <c r="G47" s="26" t="s">
        <v>96</v>
      </c>
      <c r="H47" s="26" t="n">
        <v>0</v>
      </c>
      <c r="I47" s="27" t="n">
        <v>100</v>
      </c>
      <c r="J47" s="26" t="s">
        <v>86</v>
      </c>
      <c r="K47" s="28" t="s">
        <v>258</v>
      </c>
      <c r="L47" s="26" t="s">
        <v>259</v>
      </c>
    </row>
    <row r="48" customFormat="false" ht="31.5" hidden="false" customHeight="true" outlineLevel="0" collapsed="false">
      <c r="A48" s="23" t="s">
        <v>260</v>
      </c>
      <c r="B48" s="23" t="s">
        <v>261</v>
      </c>
      <c r="C48" s="23" t="s">
        <v>85</v>
      </c>
      <c r="D48" s="23" t="n">
        <v>2</v>
      </c>
      <c r="E48" s="23" t="n">
        <v>16</v>
      </c>
      <c r="F48" s="23" t="n">
        <v>0</v>
      </c>
      <c r="G48" s="23" t="s">
        <v>96</v>
      </c>
      <c r="H48" s="23" t="n">
        <v>0</v>
      </c>
      <c r="I48" s="24" t="n">
        <v>95</v>
      </c>
      <c r="J48" s="23" t="s">
        <v>86</v>
      </c>
      <c r="K48" s="25" t="s">
        <v>262</v>
      </c>
      <c r="L48" s="23" t="s">
        <v>263</v>
      </c>
    </row>
    <row r="49" customFormat="false" ht="31.5" hidden="false" customHeight="true" outlineLevel="0" collapsed="false">
      <c r="A49" s="26" t="s">
        <v>264</v>
      </c>
      <c r="B49" s="26" t="s">
        <v>265</v>
      </c>
      <c r="C49" s="26" t="s">
        <v>113</v>
      </c>
      <c r="D49" s="26" t="n">
        <v>1</v>
      </c>
      <c r="E49" s="26" t="n">
        <v>0</v>
      </c>
      <c r="F49" s="26" t="n">
        <v>0</v>
      </c>
      <c r="G49" s="26" t="s">
        <v>96</v>
      </c>
      <c r="H49" s="26" t="n">
        <v>0</v>
      </c>
      <c r="I49" s="27" t="n">
        <v>126</v>
      </c>
      <c r="J49" s="26" t="s">
        <v>86</v>
      </c>
      <c r="K49" s="28" t="s">
        <v>266</v>
      </c>
      <c r="L49" s="26" t="s">
        <v>267</v>
      </c>
    </row>
    <row r="50" customFormat="false" ht="31.5" hidden="false" customHeight="true" outlineLevel="0" collapsed="false">
      <c r="A50" s="23" t="s">
        <v>268</v>
      </c>
      <c r="B50" s="23" t="s">
        <v>269</v>
      </c>
      <c r="C50" s="23" t="s">
        <v>85</v>
      </c>
      <c r="D50" s="23" t="n">
        <v>2</v>
      </c>
      <c r="E50" s="23" t="n">
        <v>30</v>
      </c>
      <c r="F50" s="23" t="n">
        <v>0</v>
      </c>
      <c r="G50" s="23" t="s">
        <v>86</v>
      </c>
      <c r="H50" s="23" t="n">
        <v>15</v>
      </c>
      <c r="I50" s="24" t="n">
        <v>55</v>
      </c>
      <c r="J50" s="23" t="s">
        <v>86</v>
      </c>
      <c r="K50" s="25" t="s">
        <v>270</v>
      </c>
      <c r="L50" s="23" t="s">
        <v>221</v>
      </c>
    </row>
    <row r="51" customFormat="false" ht="31.5" hidden="false" customHeight="true" outlineLevel="0" collapsed="false">
      <c r="A51" s="26" t="s">
        <v>271</v>
      </c>
      <c r="B51" s="26" t="s">
        <v>272</v>
      </c>
      <c r="C51" s="26" t="s">
        <v>85</v>
      </c>
      <c r="D51" s="26" t="n">
        <v>2</v>
      </c>
      <c r="E51" s="26" t="n">
        <v>30</v>
      </c>
      <c r="F51" s="26" t="n">
        <v>2</v>
      </c>
      <c r="G51" s="26" t="s">
        <v>86</v>
      </c>
      <c r="H51" s="26" t="n">
        <v>15</v>
      </c>
      <c r="I51" s="27" t="n">
        <v>75</v>
      </c>
      <c r="J51" s="26" t="s">
        <v>86</v>
      </c>
      <c r="K51" s="28" t="s">
        <v>273</v>
      </c>
      <c r="L51" s="26" t="s">
        <v>274</v>
      </c>
    </row>
    <row r="52" customFormat="false" ht="31.5" hidden="false" customHeight="true" outlineLevel="0" collapsed="false">
      <c r="A52" s="23" t="s">
        <v>275</v>
      </c>
      <c r="B52" s="23" t="s">
        <v>276</v>
      </c>
      <c r="C52" s="23" t="s">
        <v>85</v>
      </c>
      <c r="D52" s="23" t="n">
        <v>2</v>
      </c>
      <c r="E52" s="23" t="n">
        <v>30</v>
      </c>
      <c r="F52" s="23" t="n">
        <v>0</v>
      </c>
      <c r="G52" s="23" t="s">
        <v>86</v>
      </c>
      <c r="H52" s="23" t="n">
        <v>15</v>
      </c>
      <c r="I52" s="24" t="n">
        <v>50</v>
      </c>
      <c r="J52" s="23" t="s">
        <v>86</v>
      </c>
      <c r="K52" s="25" t="s">
        <v>277</v>
      </c>
      <c r="L52" s="23" t="s">
        <v>278</v>
      </c>
    </row>
  </sheetData>
  <hyperlinks>
    <hyperlink ref="K2" r:id="rId1" display="https://bels.alabama.gov/"/>
    <hyperlink ref="K3" r:id="rId2" display="https://www.commerce.alaska.gov/web/cbpl/ProfessionalLicensing/BoardofArchitectsEngineersandLandSurveyors.aspx"/>
    <hyperlink ref="K4" r:id="rId3" display="https://btr.az.gov/"/>
    <hyperlink ref="K5" r:id="rId4" display="https://www.pels.arkansas.gov/"/>
    <hyperlink ref="K6" r:id="rId5" display="https://www.bpelsg.ca.gov/"/>
    <hyperlink ref="K7" r:id="rId6" display="https://dpo.colorado.gov/AES"/>
    <hyperlink ref="K8" r:id="rId7" display="https://portal.ct.gov/dcp"/>
    <hyperlink ref="K9" r:id="rId8" display="https://dpr.delaware.gov/boards/engineers/"/>
    <hyperlink ref="K10" r:id="rId9" display="https://dcra.dc.gov/"/>
    <hyperlink ref="K11" r:id="rId10" display="https://fbpe.org/"/>
    <hyperlink ref="K12" r:id="rId11" display="https://pels.georgia.gov/"/>
    <hyperlink ref="K13" r:id="rId12" display="https://cca.hawaii.gov/pvl/"/>
    <hyperlink ref="K14" r:id="rId13" display="https://ipels.idaho.gov/"/>
    <hyperlink ref="K15" r:id="rId14" display="https://idfpr.illinois.gov/"/>
    <hyperlink ref="K16" r:id="rId15" display="https://www.in.gov/pla/professions/state-board-of-registration-for-professional-engineers/"/>
    <hyperlink ref="K17" r:id="rId16" display="https://plb.iowa.gov/"/>
    <hyperlink ref="K18" r:id="rId17" display="https://www.ksbtp.ks.gov/"/>
    <hyperlink ref="K19" r:id="rId18" display="https://kyboels.ky.gov/"/>
    <hyperlink ref="K20" r:id="rId19" display="https://www.lapels.com/"/>
    <hyperlink ref="K21" r:id="rId20" display="https://www.maine.gov/professionalengineers/"/>
    <hyperlink ref="K22" r:id="rId21" display="https://www.dllr.state.md.us/license/pe/"/>
    <hyperlink ref="K23" r:id="rId22" display="https://www.mass.gov/orgs/board-of-registration-of-professional-engineers-and-land-surveyors"/>
    <hyperlink ref="K24" r:id="rId23" display="https://www.michigan.gov/lara/bureau-list/bpl/occ/prof/pe"/>
    <hyperlink ref="K25" r:id="rId24" display="https://mn.gov/aelslagid/"/>
    <hyperlink ref="K26" r:id="rId25" display="https://www.pepls.ms.gov/"/>
    <hyperlink ref="K27" r:id="rId26" display="https://pr.mo.gov/apelsla.asp"/>
    <hyperlink ref="K28" r:id="rId27" display="https://boards.bsd.dli.mt.gov/pe-land-surveyor"/>
    <hyperlink ref="K29" r:id="rId28" display="https://ea.nebraska.gov/"/>
    <hyperlink ref="K30" r:id="rId29" display="https://nvbpels.org/"/>
    <hyperlink ref="K31" r:id="rId30" display="https://www.oplc.nh.gov/board-professional-engineers"/>
    <hyperlink ref="K32" r:id="rId31" display="https://www.njconsumeraffairs.gov/pels"/>
    <hyperlink ref="K33" r:id="rId32" display="https://www.sblpes.state.nm.us/"/>
    <hyperlink ref="K34" r:id="rId33" display="http://www.op.nysed.gov/professions/professional-engineering/"/>
    <hyperlink ref="K35" r:id="rId34" display="https://www.ncbels.org/"/>
    <hyperlink ref="K36" r:id="rId35" display="https://www.ndpelsboard.org/"/>
    <hyperlink ref="K37" r:id="rId36" display="https://peps.ohio.gov/"/>
    <hyperlink ref="K38" r:id="rId37" display="https://www.pels.ok.gov/"/>
    <hyperlink ref="K39" r:id="rId38" display="https://www.oregon.gov/osbeels/"/>
    <hyperlink ref="K40" r:id="rId39" display="https://www.pa.gov/agencies/dos/department-and-offices/bpoa/boards-commissions/engineers-land-surveyors-geologists/"/>
    <hyperlink ref="K41" r:id="rId40" display="https://bdp.ri.gov/professional-engineers"/>
    <hyperlink ref="K42" r:id="rId41" display="https://llr.sc.gov/eng/"/>
    <hyperlink ref="K43" r:id="rId42" display="https://dlr.sd.gov/bdcomm/engineers/default.aspx"/>
    <hyperlink ref="K44" r:id="rId43" display="https://www.tn.gov/commerce/regboards/ae.html"/>
    <hyperlink ref="K45" r:id="rId44" display="https://pels.texas.gov/"/>
    <hyperlink ref="K46" r:id="rId45" display="https://dopl.utah.gov/engineer/"/>
    <hyperlink ref="K47" r:id="rId46" display="https://sos.vermont.gov/engineering/"/>
    <hyperlink ref="K48" r:id="rId47" display="https://www.dpor.virginia.gov/"/>
    <hyperlink ref="K49" r:id="rId48" display="https://brpels.wa.gov/"/>
    <hyperlink ref="K50" r:id="rId49" display="https://www.wvpebd.org/"/>
    <hyperlink ref="K51" r:id="rId50" display="https://dsps.wi.gov/pages/BoardsCouncils/PE/Default.aspx"/>
    <hyperlink ref="K52" r:id="rId51" display="https://bopepls.wyo.gov/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LibreOffice/26.2.2.2$MacOSX_AARCH64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2026-04-26T13:39:37Z</dcterms:created>
  <dc:creator>openpyxl</dc:creator>
  <dc:description/>
  <dc:language>en-US</dc:language>
  <cp:lastModifiedBy/>
  <dcterms:modified xsi:type="dcterms:W3CDTF">2026-04-26T13:39:37Z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